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omments4.xml" ContentType="application/vnd.openxmlformats-officedocument.spreadsheetml.comments+xml"/>
  <Override PartName="/xl/comments5.xml" ContentType="application/vnd.openxmlformats-officedocument.spreadsheetml.comments+xml"/>
  <Override PartName="/xl/ctrlProps/ctrlProp9.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trlProps/ctrlProp8.xml" ContentType="application/vnd.ms-excel.controlproperties+xml"/>
  <Override PartName="/xl/ctrlProps/ctrlProp7.xml" ContentType="application/vnd.ms-excel.control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trlProps/ctrlProp11.xml" ContentType="application/vnd.ms-excel.controlproperties+xml"/>
  <Override PartName="/xl/ctrlProps/ctrlProp6.xml" ContentType="application/vnd.ms-excel.controlproperties+xml"/>
  <Override PartName="/xl/ctrlProps/ctrlProp5.xml" ContentType="application/vnd.ms-excel.controlproperties+xml"/>
  <Override PartName="/xl/ctrlProps/ctrlProp12.xml" ContentType="application/vnd.ms-excel.controlproperties+xml"/>
  <Override PartName="/xl/sharedStrings.xml" ContentType="application/vnd.openxmlformats-officedocument.spreadsheetml.sharedStrings+xml"/>
  <Override PartName="/xl/ctrlProps/ctrlProp10.xml" ContentType="application/vnd.ms-excel.controlproperties+xml"/>
  <Override PartName="/xl/ctrlProps/ctrlProp4.xml" ContentType="application/vnd.ms-excel.controlproperties+xml"/>
  <Override PartName="/xl/ctrlProps/ctrlProp3.xml" ContentType="application/vnd.ms-excel.controlproperties+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Default Extension="bin" ContentType="application/vnd.openxmlformats-officedocument.spreadsheetml.printerSettings"/>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autoCompressPictures="0"/>
  <bookViews>
    <workbookView xWindow="-60" yWindow="0" windowWidth="15600" windowHeight="11760" tabRatio="898"/>
  </bookViews>
  <sheets>
    <sheet name="Notice" sheetId="12" r:id="rId1"/>
    <sheet name="Pilotage de l'AP" sheetId="1" r:id="rId2"/>
    <sheet name="Organisation de l'AP" sheetId="4" r:id="rId3"/>
    <sheet name="Démarche de l'AP" sheetId="5" r:id="rId4"/>
    <sheet name="Contenu de l'AP" sheetId="6" r:id="rId5"/>
    <sheet name="Bilans" sheetId="2" r:id="rId6"/>
    <sheet name="Mes objectifs pilotage AP" sheetId="7" r:id="rId7"/>
    <sheet name="Mes objectifs organisation AP" sheetId="9" r:id="rId8"/>
    <sheet name="Mes objectifs démarche AP" sheetId="11" r:id="rId9"/>
    <sheet name="Mes objectifs contenu AP" sheetId="10" r:id="rId10"/>
    <sheet name="Calculs" sheetId="3" state="hidden" r:id="rId11"/>
    <sheet name="Calculs 2" sheetId="8" state="hidden" r:id="rId12"/>
  </sheets>
  <definedNames>
    <definedName name="affichage">Calculs!$I$132:$I$133</definedName>
  </definedName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N99" i="8"/>
  <c r="O99"/>
  <c r="Z99"/>
  <c r="O95" i="3"/>
  <c r="L95"/>
  <c r="M95"/>
  <c r="T95" s="1"/>
  <c r="N95"/>
  <c r="V95" s="1"/>
  <c r="P92"/>
  <c r="N92"/>
  <c r="L92"/>
  <c r="U92" s="1"/>
  <c r="M92"/>
  <c r="O92"/>
  <c r="O96" i="8"/>
  <c r="Z96"/>
  <c r="AA96" s="1"/>
  <c r="L87"/>
  <c r="M87"/>
  <c r="V87" s="1"/>
  <c r="N87"/>
  <c r="O87"/>
  <c r="Z87"/>
  <c r="L83" i="3"/>
  <c r="U83" s="1"/>
  <c r="X83" s="1"/>
  <c r="M83"/>
  <c r="N83"/>
  <c r="O83"/>
  <c r="Z83" s="1"/>
  <c r="N84" i="8"/>
  <c r="L84"/>
  <c r="M84"/>
  <c r="U84" s="1"/>
  <c r="X84" s="1"/>
  <c r="L77" i="3"/>
  <c r="V77" s="1"/>
  <c r="M77"/>
  <c r="N77"/>
  <c r="W77" s="1"/>
  <c r="M81" i="8"/>
  <c r="N81"/>
  <c r="U81" s="1"/>
  <c r="L81"/>
  <c r="Z81" s="1"/>
  <c r="O68" i="3"/>
  <c r="L68"/>
  <c r="M68"/>
  <c r="L72" i="8"/>
  <c r="Z72" s="1"/>
  <c r="M72"/>
  <c r="O72"/>
  <c r="T72" s="1"/>
  <c r="N72"/>
  <c r="M65" i="3"/>
  <c r="P65"/>
  <c r="N65"/>
  <c r="O65"/>
  <c r="U65" s="1"/>
  <c r="L125" i="8"/>
  <c r="S125" s="1"/>
  <c r="X125" s="1"/>
  <c r="N125"/>
  <c r="O125"/>
  <c r="L118" i="3"/>
  <c r="O118"/>
  <c r="V118" s="1"/>
  <c r="M118"/>
  <c r="T118" s="1"/>
  <c r="N118"/>
  <c r="L128" i="8"/>
  <c r="T128" s="1"/>
  <c r="M128"/>
  <c r="N128"/>
  <c r="O128"/>
  <c r="P128"/>
  <c r="L121" i="3"/>
  <c r="M121"/>
  <c r="V121" s="1"/>
  <c r="N121"/>
  <c r="O121"/>
  <c r="P121"/>
  <c r="Z121"/>
  <c r="D200"/>
  <c r="U118"/>
  <c r="D199"/>
  <c r="L115"/>
  <c r="V115" s="1"/>
  <c r="D198"/>
  <c r="L112"/>
  <c r="V112" s="1"/>
  <c r="D197"/>
  <c r="L109"/>
  <c r="V109" s="1"/>
  <c r="D196"/>
  <c r="F172"/>
  <c r="L98"/>
  <c r="U98" s="1"/>
  <c r="X98" s="1"/>
  <c r="N98"/>
  <c r="Z98" s="1"/>
  <c r="M98"/>
  <c r="P98"/>
  <c r="V98" s="1"/>
  <c r="O98"/>
  <c r="F182"/>
  <c r="F181"/>
  <c r="F180"/>
  <c r="L89"/>
  <c r="V89" s="1"/>
  <c r="F179"/>
  <c r="L86"/>
  <c r="S86" s="1"/>
  <c r="F178"/>
  <c r="F177"/>
  <c r="L80"/>
  <c r="F176"/>
  <c r="F175"/>
  <c r="L74"/>
  <c r="V74" s="1"/>
  <c r="F174"/>
  <c r="L71"/>
  <c r="U71" s="1"/>
  <c r="X71" s="1"/>
  <c r="M71"/>
  <c r="N71"/>
  <c r="S71" s="1"/>
  <c r="P71"/>
  <c r="F173"/>
  <c r="L65"/>
  <c r="Z65" s="1"/>
  <c r="F171"/>
  <c r="U125" i="8"/>
  <c r="N122"/>
  <c r="N119"/>
  <c r="M119"/>
  <c r="O119"/>
  <c r="P119"/>
  <c r="N116"/>
  <c r="M102"/>
  <c r="N102"/>
  <c r="M99"/>
  <c r="L99"/>
  <c r="T99" s="1"/>
  <c r="V99"/>
  <c r="M96"/>
  <c r="V96"/>
  <c r="M93"/>
  <c r="M90"/>
  <c r="AA87"/>
  <c r="M78"/>
  <c r="M75"/>
  <c r="Z75" s="1"/>
  <c r="N75"/>
  <c r="P75"/>
  <c r="L75"/>
  <c r="V75"/>
  <c r="M69"/>
  <c r="L55"/>
  <c r="M55" i="3"/>
  <c r="T55" s="1"/>
  <c r="L52" i="8"/>
  <c r="M52"/>
  <c r="V52" s="1"/>
  <c r="M52" i="3"/>
  <c r="L49" i="8"/>
  <c r="O49"/>
  <c r="M49" i="3"/>
  <c r="M46"/>
  <c r="L46" i="8"/>
  <c r="M43" i="3"/>
  <c r="L43" i="8"/>
  <c r="S43" s="1"/>
  <c r="M40" i="3"/>
  <c r="L40" i="8"/>
  <c r="Z40" s="1"/>
  <c r="F157" i="3"/>
  <c r="F156"/>
  <c r="F155"/>
  <c r="F154"/>
  <c r="F153"/>
  <c r="F152"/>
  <c r="M29"/>
  <c r="F140"/>
  <c r="L26"/>
  <c r="T26" s="1"/>
  <c r="F139"/>
  <c r="M23"/>
  <c r="F138"/>
  <c r="N20"/>
  <c r="W20" s="1"/>
  <c r="P20"/>
  <c r="O20"/>
  <c r="F137"/>
  <c r="M17"/>
  <c r="F136"/>
  <c r="M14"/>
  <c r="N14"/>
  <c r="F135"/>
  <c r="M11"/>
  <c r="F134"/>
  <c r="L8"/>
  <c r="Z8" s="1"/>
  <c r="N8"/>
  <c r="U8" s="1"/>
  <c r="X8" s="1"/>
  <c r="M8"/>
  <c r="F133"/>
  <c r="M26"/>
  <c r="M20"/>
  <c r="N11"/>
  <c r="N26" i="8"/>
  <c r="T26" s="1"/>
  <c r="N23"/>
  <c r="O23"/>
  <c r="S23"/>
  <c r="N20"/>
  <c r="L17"/>
  <c r="O17"/>
  <c r="T17" s="1"/>
  <c r="P17"/>
  <c r="M17"/>
  <c r="Z17" s="1"/>
  <c r="N17"/>
  <c r="V17"/>
  <c r="L14"/>
  <c r="U14" s="1"/>
  <c r="X14" s="1"/>
  <c r="L11"/>
  <c r="N11"/>
  <c r="O11"/>
  <c r="L8"/>
  <c r="M5"/>
  <c r="S5" s="1"/>
  <c r="N5"/>
  <c r="N8"/>
  <c r="M8"/>
  <c r="O5"/>
  <c r="M125"/>
  <c r="M122"/>
  <c r="O122"/>
  <c r="L122"/>
  <c r="V122" s="1"/>
  <c r="P122"/>
  <c r="M115" i="3"/>
  <c r="N115"/>
  <c r="O115"/>
  <c r="S115" s="1"/>
  <c r="P115"/>
  <c r="L119" i="8"/>
  <c r="U119" s="1"/>
  <c r="X119" s="1"/>
  <c r="O112" i="3"/>
  <c r="M112"/>
  <c r="Z112" s="1"/>
  <c r="N112"/>
  <c r="P112"/>
  <c r="U112" s="1"/>
  <c r="X112" s="1"/>
  <c r="Q112"/>
  <c r="M116" i="8"/>
  <c r="U116" s="1"/>
  <c r="L116"/>
  <c r="Z116" s="1"/>
  <c r="O116"/>
  <c r="M109" i="3"/>
  <c r="N109"/>
  <c r="O109"/>
  <c r="O102" i="8"/>
  <c r="V102" s="1"/>
  <c r="L102"/>
  <c r="Z102" s="1"/>
  <c r="P102"/>
  <c r="P99"/>
  <c r="P95" i="3"/>
  <c r="L96" i="8"/>
  <c r="U96" s="1"/>
  <c r="N96"/>
  <c r="P96"/>
  <c r="M89" i="3"/>
  <c r="N89"/>
  <c r="O89"/>
  <c r="S89" s="1"/>
  <c r="L93" i="8"/>
  <c r="Z93" s="1"/>
  <c r="N93"/>
  <c r="O93"/>
  <c r="M86" i="3"/>
  <c r="N86"/>
  <c r="O86"/>
  <c r="T86" s="1"/>
  <c r="L90" i="8"/>
  <c r="Z90" s="1"/>
  <c r="N90"/>
  <c r="O90"/>
  <c r="M80" i="3"/>
  <c r="Z80" s="1"/>
  <c r="N80"/>
  <c r="O80"/>
  <c r="P80"/>
  <c r="O84" i="8"/>
  <c r="Z84" s="1"/>
  <c r="P84"/>
  <c r="O77" i="3"/>
  <c r="P77"/>
  <c r="O81" i="8"/>
  <c r="P81"/>
  <c r="M74" i="3"/>
  <c r="T74" s="1"/>
  <c r="N74"/>
  <c r="O74"/>
  <c r="S74" s="1"/>
  <c r="P74"/>
  <c r="L78" i="8"/>
  <c r="T78" s="1"/>
  <c r="N78"/>
  <c r="O78"/>
  <c r="U78" s="1"/>
  <c r="P78"/>
  <c r="O71" i="3"/>
  <c r="O75" i="8"/>
  <c r="N68" i="3"/>
  <c r="Z68" s="1"/>
  <c r="P68"/>
  <c r="P72" i="8"/>
  <c r="L69"/>
  <c r="S69" s="1"/>
  <c r="N69"/>
  <c r="O69"/>
  <c r="P69"/>
  <c r="T69" s="1"/>
  <c r="M55"/>
  <c r="Z55" s="1"/>
  <c r="O55"/>
  <c r="S55" s="1"/>
  <c r="N55"/>
  <c r="L55" i="3"/>
  <c r="U55" s="1"/>
  <c r="X55" s="1"/>
  <c r="N55"/>
  <c r="O55"/>
  <c r="L52"/>
  <c r="S52" s="1"/>
  <c r="N52"/>
  <c r="V52" s="1"/>
  <c r="O52"/>
  <c r="P52"/>
  <c r="N52" i="8"/>
  <c r="O52"/>
  <c r="P52"/>
  <c r="O49" i="3"/>
  <c r="T49" s="1"/>
  <c r="L49"/>
  <c r="Z49" s="1"/>
  <c r="N49"/>
  <c r="M49" i="8"/>
  <c r="Z49" s="1"/>
  <c r="N49"/>
  <c r="T49" s="1"/>
  <c r="N46"/>
  <c r="M46"/>
  <c r="V46" s="1"/>
  <c r="O46"/>
  <c r="P46"/>
  <c r="P46" i="3"/>
  <c r="T46" s="1"/>
  <c r="L46"/>
  <c r="Z46" s="1"/>
  <c r="N46"/>
  <c r="O46"/>
  <c r="P43" i="8"/>
  <c r="M43"/>
  <c r="N43"/>
  <c r="O43"/>
  <c r="N43" i="3"/>
  <c r="L43"/>
  <c r="Z43" s="1"/>
  <c r="O43"/>
  <c r="P43"/>
  <c r="M40" i="8"/>
  <c r="N40"/>
  <c r="O40"/>
  <c r="P40"/>
  <c r="V40" s="1"/>
  <c r="P40" i="3"/>
  <c r="L40"/>
  <c r="S40" s="1"/>
  <c r="N40"/>
  <c r="U40" s="1"/>
  <c r="O40"/>
  <c r="L29"/>
  <c r="V29" s="1"/>
  <c r="N29"/>
  <c r="O29"/>
  <c r="M26" i="8"/>
  <c r="O26"/>
  <c r="Z26" s="1"/>
  <c r="L26"/>
  <c r="S26" s="1"/>
  <c r="O26" i="3"/>
  <c r="N26"/>
  <c r="L23" i="8"/>
  <c r="Z23" s="1"/>
  <c r="M23"/>
  <c r="M20"/>
  <c r="O20"/>
  <c r="P20"/>
  <c r="S20" s="1"/>
  <c r="L20"/>
  <c r="U20" s="1"/>
  <c r="X20" s="1"/>
  <c r="N23" i="3"/>
  <c r="O23"/>
  <c r="P23"/>
  <c r="U23" s="1"/>
  <c r="X23" s="1"/>
  <c r="L23"/>
  <c r="T23" s="1"/>
  <c r="L20"/>
  <c r="V20" s="1"/>
  <c r="N17"/>
  <c r="L17"/>
  <c r="V17" s="1"/>
  <c r="O17"/>
  <c r="M14" i="8"/>
  <c r="Z14" s="1"/>
  <c r="N14"/>
  <c r="O14"/>
  <c r="T14" s="1"/>
  <c r="L14" i="3"/>
  <c r="Z14" s="1"/>
  <c r="O14"/>
  <c r="V14" s="1"/>
  <c r="M11" i="8"/>
  <c r="U11" s="1"/>
  <c r="X11" s="1"/>
  <c r="O8"/>
  <c r="T8" s="1"/>
  <c r="L11" i="3"/>
  <c r="Z11" s="1"/>
  <c r="O11"/>
  <c r="P5" i="8"/>
  <c r="L5"/>
  <c r="U5" s="1"/>
  <c r="X5" s="1"/>
  <c r="P8" i="3"/>
  <c r="O8"/>
  <c r="S8" s="1"/>
  <c r="E12" i="7"/>
  <c r="G24"/>
  <c r="E180" i="3"/>
  <c r="S102" i="8"/>
  <c r="U99"/>
  <c r="S99"/>
  <c r="T96"/>
  <c r="S96"/>
  <c r="U93"/>
  <c r="X93" s="1"/>
  <c r="T93"/>
  <c r="S93"/>
  <c r="U90"/>
  <c r="X90" s="1"/>
  <c r="V90"/>
  <c r="T90"/>
  <c r="T84"/>
  <c r="T81"/>
  <c r="S78"/>
  <c r="S72"/>
  <c r="H40" i="11"/>
  <c r="U86" i="3"/>
  <c r="X86" s="1"/>
  <c r="T68"/>
  <c r="S98"/>
  <c r="S92"/>
  <c r="J3" i="11"/>
  <c r="E48"/>
  <c r="F48"/>
  <c r="G48"/>
  <c r="H48"/>
  <c r="D48"/>
  <c r="E44"/>
  <c r="F44"/>
  <c r="G44"/>
  <c r="H44"/>
  <c r="D44"/>
  <c r="E40"/>
  <c r="F40"/>
  <c r="G40"/>
  <c r="D40"/>
  <c r="E36"/>
  <c r="F36"/>
  <c r="G36"/>
  <c r="D36"/>
  <c r="E32"/>
  <c r="F32"/>
  <c r="G32"/>
  <c r="D32"/>
  <c r="E28"/>
  <c r="F28"/>
  <c r="G28"/>
  <c r="D28"/>
  <c r="E24"/>
  <c r="F24"/>
  <c r="G24"/>
  <c r="H24"/>
  <c r="D24"/>
  <c r="E20"/>
  <c r="F20"/>
  <c r="G20"/>
  <c r="H20"/>
  <c r="D20"/>
  <c r="E16"/>
  <c r="F16"/>
  <c r="G16"/>
  <c r="H16"/>
  <c r="D16"/>
  <c r="E12"/>
  <c r="F12"/>
  <c r="G12"/>
  <c r="H12"/>
  <c r="D12"/>
  <c r="E8"/>
  <c r="F8"/>
  <c r="G8"/>
  <c r="H8"/>
  <c r="D8"/>
  <c r="E4"/>
  <c r="F4"/>
  <c r="G4"/>
  <c r="H4"/>
  <c r="D4"/>
  <c r="D4" i="7"/>
  <c r="K3" i="10"/>
  <c r="Q119" i="8"/>
  <c r="W128"/>
  <c r="V125"/>
  <c r="T119"/>
  <c r="T116"/>
  <c r="E20" i="10"/>
  <c r="F20"/>
  <c r="G20"/>
  <c r="H20"/>
  <c r="D20"/>
  <c r="E16"/>
  <c r="F16"/>
  <c r="G16"/>
  <c r="D16"/>
  <c r="E12"/>
  <c r="F12"/>
  <c r="G12"/>
  <c r="H12"/>
  <c r="D12"/>
  <c r="E8"/>
  <c r="F8"/>
  <c r="G8"/>
  <c r="H8"/>
  <c r="I8"/>
  <c r="D8"/>
  <c r="E4"/>
  <c r="F4"/>
  <c r="G4"/>
  <c r="D4"/>
  <c r="J3" i="9"/>
  <c r="E24"/>
  <c r="F24"/>
  <c r="G24"/>
  <c r="D24"/>
  <c r="E20"/>
  <c r="F20"/>
  <c r="G20"/>
  <c r="H20"/>
  <c r="D20"/>
  <c r="E16"/>
  <c r="F16"/>
  <c r="G16"/>
  <c r="D16"/>
  <c r="E12"/>
  <c r="F12"/>
  <c r="G12"/>
  <c r="H12"/>
  <c r="D12"/>
  <c r="E8"/>
  <c r="F8"/>
  <c r="G8"/>
  <c r="H8"/>
  <c r="D8"/>
  <c r="E4"/>
  <c r="F4"/>
  <c r="G4"/>
  <c r="H4"/>
  <c r="D4"/>
  <c r="T55" i="8"/>
  <c r="W52"/>
  <c r="U52"/>
  <c r="S49"/>
  <c r="U43"/>
  <c r="U40"/>
  <c r="F32" i="7"/>
  <c r="G32"/>
  <c r="D32"/>
  <c r="E32"/>
  <c r="E28"/>
  <c r="D28"/>
  <c r="F28"/>
  <c r="G28"/>
  <c r="V23" i="8"/>
  <c r="T23"/>
  <c r="V20"/>
  <c r="W17"/>
  <c r="S17"/>
  <c r="T11"/>
  <c r="V5"/>
  <c r="E24" i="7"/>
  <c r="F24"/>
  <c r="H24"/>
  <c r="D24"/>
  <c r="E20"/>
  <c r="F20"/>
  <c r="G20"/>
  <c r="H20"/>
  <c r="D20"/>
  <c r="E16"/>
  <c r="F16"/>
  <c r="G16"/>
  <c r="D16"/>
  <c r="F12"/>
  <c r="G12"/>
  <c r="D12"/>
  <c r="E8"/>
  <c r="F8"/>
  <c r="G8"/>
  <c r="D8"/>
  <c r="E4"/>
  <c r="F4"/>
  <c r="G4"/>
  <c r="H4"/>
  <c r="J3"/>
  <c r="U49" i="3"/>
  <c r="S55"/>
  <c r="U11"/>
  <c r="T20"/>
  <c r="T109"/>
  <c r="U115"/>
  <c r="AI72"/>
  <c r="AI70"/>
  <c r="AI69"/>
  <c r="AI67"/>
  <c r="AI66"/>
  <c r="S46"/>
  <c r="V86"/>
  <c r="S80"/>
  <c r="W121"/>
  <c r="U77"/>
  <c r="U74"/>
  <c r="T112"/>
  <c r="S68"/>
  <c r="U52"/>
  <c r="V40"/>
  <c r="S23"/>
  <c r="V11"/>
  <c r="V26"/>
  <c r="T11"/>
  <c r="T17"/>
  <c r="E139" l="1"/>
  <c r="AA23" i="8"/>
  <c r="D134" i="3"/>
  <c r="H7" i="2"/>
  <c r="D135" i="3"/>
  <c r="D153"/>
  <c r="AI42"/>
  <c r="D154"/>
  <c r="AI43"/>
  <c r="F197"/>
  <c r="E137"/>
  <c r="AA17" i="8"/>
  <c r="D182" i="3"/>
  <c r="H59" i="2"/>
  <c r="AA14" i="8"/>
  <c r="E136" i="3"/>
  <c r="E155"/>
  <c r="AA49" i="8"/>
  <c r="AB49"/>
  <c r="AC49"/>
  <c r="AA55"/>
  <c r="AC55"/>
  <c r="E157" i="3"/>
  <c r="AA93" i="8"/>
  <c r="E179" i="3"/>
  <c r="E196"/>
  <c r="AC116" i="8"/>
  <c r="AA116"/>
  <c r="D133" i="3"/>
  <c r="AB40" i="8"/>
  <c r="E152" i="3"/>
  <c r="AA40" i="8"/>
  <c r="H72" i="2"/>
  <c r="D172" i="3"/>
  <c r="H49" i="2"/>
  <c r="AB84" i="8"/>
  <c r="E176" i="3"/>
  <c r="AC84" i="8"/>
  <c r="AA84"/>
  <c r="D176" i="3"/>
  <c r="H53" i="2"/>
  <c r="E173" i="3"/>
  <c r="AA75" i="8"/>
  <c r="AI65" i="3"/>
  <c r="D171"/>
  <c r="D177"/>
  <c r="H54" i="2"/>
  <c r="AB87" i="8"/>
  <c r="E140" i="3"/>
  <c r="AA26" i="8"/>
  <c r="D155" i="3"/>
  <c r="AI45"/>
  <c r="H31" i="2"/>
  <c r="AA90" i="8"/>
  <c r="E178" i="3"/>
  <c r="AC102" i="8"/>
  <c r="AB102"/>
  <c r="E182" i="3"/>
  <c r="AA102" i="8"/>
  <c r="AC72"/>
  <c r="AA72"/>
  <c r="E172" i="3"/>
  <c r="AB72" i="8"/>
  <c r="AA81"/>
  <c r="E175" i="3"/>
  <c r="U20"/>
  <c r="X20" s="1"/>
  <c r="Z26"/>
  <c r="AC23" i="8" s="1"/>
  <c r="V43" i="3"/>
  <c r="Z46" i="8"/>
  <c r="H30" i="2" s="1"/>
  <c r="V69" i="8"/>
  <c r="V78"/>
  <c r="Z86" i="3"/>
  <c r="Z115"/>
  <c r="V68"/>
  <c r="V23"/>
  <c r="U68"/>
  <c r="U46"/>
  <c r="S49"/>
  <c r="V8" i="8"/>
  <c r="T40"/>
  <c r="S119"/>
  <c r="U122"/>
  <c r="U95" i="3"/>
  <c r="T92"/>
  <c r="S83"/>
  <c r="T98"/>
  <c r="U69" i="8"/>
  <c r="S75"/>
  <c r="S81"/>
  <c r="S84"/>
  <c r="T71" i="3"/>
  <c r="S40" i="8"/>
  <c r="Z5"/>
  <c r="Z8"/>
  <c r="H6" i="2" s="1"/>
  <c r="Z11" i="8"/>
  <c r="U17"/>
  <c r="X17" s="1"/>
  <c r="Z20"/>
  <c r="U23"/>
  <c r="X23" s="1"/>
  <c r="V26"/>
  <c r="U14" i="3"/>
  <c r="X14" s="1"/>
  <c r="S17"/>
  <c r="S26"/>
  <c r="Z43" i="8"/>
  <c r="S52"/>
  <c r="Z55" i="3"/>
  <c r="U55" i="8"/>
  <c r="X55" s="1"/>
  <c r="Z69"/>
  <c r="U75"/>
  <c r="X75" s="1"/>
  <c r="Z78"/>
  <c r="AA99"/>
  <c r="U102"/>
  <c r="X102" s="1"/>
  <c r="S128"/>
  <c r="Z71" i="3"/>
  <c r="AB75" i="8" s="1"/>
  <c r="U80" i="3"/>
  <c r="X80" s="1"/>
  <c r="S109"/>
  <c r="U128" i="8"/>
  <c r="T125"/>
  <c r="V65" i="3"/>
  <c r="V84" i="8"/>
  <c r="V83" i="3"/>
  <c r="V92"/>
  <c r="T8"/>
  <c r="S14"/>
  <c r="V49"/>
  <c r="Z40"/>
  <c r="AC40" i="8" s="1"/>
  <c r="Z52" i="3"/>
  <c r="V55" i="8"/>
  <c r="T29" i="3"/>
  <c r="T40"/>
  <c r="T115"/>
  <c r="S77"/>
  <c r="S65"/>
  <c r="U46" i="8"/>
  <c r="V8" i="3"/>
  <c r="S112"/>
  <c r="T83"/>
  <c r="U109"/>
  <c r="V116" i="8"/>
  <c r="S95" i="3"/>
  <c r="S121"/>
  <c r="T77"/>
  <c r="U89"/>
  <c r="X89" s="1"/>
  <c r="U72" i="8"/>
  <c r="W81"/>
  <c r="T87"/>
  <c r="V43"/>
  <c r="AC87"/>
  <c r="T5"/>
  <c r="S11"/>
  <c r="S14"/>
  <c r="T20"/>
  <c r="U26"/>
  <c r="X26" s="1"/>
  <c r="S11" i="3"/>
  <c r="U17"/>
  <c r="X17" s="1"/>
  <c r="Z20"/>
  <c r="Z23"/>
  <c r="U26"/>
  <c r="X26" s="1"/>
  <c r="Z29"/>
  <c r="AC26" i="8" s="1"/>
  <c r="V46" i="3"/>
  <c r="V55"/>
  <c r="Z52" i="8"/>
  <c r="U87"/>
  <c r="X87" s="1"/>
  <c r="S90"/>
  <c r="V93"/>
  <c r="S116"/>
  <c r="Z119"/>
  <c r="V119"/>
  <c r="V71" i="3"/>
  <c r="Z109"/>
  <c r="AB116" i="8" s="1"/>
  <c r="U121" i="3"/>
  <c r="F200"/>
  <c r="Z128" i="8"/>
  <c r="Z118" i="3"/>
  <c r="Z125" i="8"/>
  <c r="V72"/>
  <c r="V81"/>
  <c r="Z77" i="3"/>
  <c r="AB81" i="8" s="1"/>
  <c r="Z92" i="3"/>
  <c r="AB96" i="8" s="1"/>
  <c r="Z95" i="3"/>
  <c r="S8" i="8"/>
  <c r="Z17" i="3"/>
  <c r="AC14" i="8" s="1"/>
  <c r="U29" i="3"/>
  <c r="X29" s="1"/>
  <c r="V49" i="8"/>
  <c r="Z122"/>
  <c r="Z74" i="3"/>
  <c r="V80"/>
  <c r="Z89"/>
  <c r="S118"/>
  <c r="X118" s="1"/>
  <c r="T14"/>
  <c r="V14" i="8"/>
  <c r="T43"/>
  <c r="T52"/>
  <c r="T65" i="3"/>
  <c r="T121"/>
  <c r="T89"/>
  <c r="T52"/>
  <c r="U8" i="8"/>
  <c r="S29" i="3"/>
  <c r="T46" i="8"/>
  <c r="U49"/>
  <c r="T122"/>
  <c r="V128"/>
  <c r="S20" i="3"/>
  <c r="U43"/>
  <c r="W52"/>
  <c r="T80"/>
  <c r="S43"/>
  <c r="T43"/>
  <c r="V11" i="8"/>
  <c r="S46"/>
  <c r="S122"/>
  <c r="S87"/>
  <c r="T102"/>
  <c r="T75"/>
  <c r="E177" i="3"/>
  <c r="E181"/>
  <c r="AA119" i="8" l="1"/>
  <c r="AB119"/>
  <c r="AC119"/>
  <c r="E197" i="3"/>
  <c r="AI46"/>
  <c r="H32" i="2"/>
  <c r="D156" i="3"/>
  <c r="H56" i="2"/>
  <c r="D179" i="3"/>
  <c r="D181"/>
  <c r="H58" i="2"/>
  <c r="AB99" i="8"/>
  <c r="D137" i="3"/>
  <c r="H9" i="2"/>
  <c r="AA69" i="8"/>
  <c r="AB69"/>
  <c r="E171" i="3"/>
  <c r="AC69" i="8"/>
  <c r="AC43"/>
  <c r="AA43"/>
  <c r="E153" i="3"/>
  <c r="AB43" i="8"/>
  <c r="AB11"/>
  <c r="E135" i="3"/>
  <c r="AA11" i="8"/>
  <c r="AC11"/>
  <c r="D178" i="3"/>
  <c r="H55" i="2"/>
  <c r="AB90" i="8"/>
  <c r="H48" i="2"/>
  <c r="AC93" i="8"/>
  <c r="H29" i="2"/>
  <c r="AC125" i="8"/>
  <c r="E199" i="3"/>
  <c r="AA125" i="8"/>
  <c r="AB125"/>
  <c r="AC8"/>
  <c r="E134" i="3"/>
  <c r="AB8" i="8"/>
  <c r="AA8"/>
  <c r="E200" i="3"/>
  <c r="AA128" i="8"/>
  <c r="AB128"/>
  <c r="AC128"/>
  <c r="H10" i="2"/>
  <c r="D138" i="3"/>
  <c r="H70" i="2"/>
  <c r="F198" i="3"/>
  <c r="AA46" i="8"/>
  <c r="AC46"/>
  <c r="AB46"/>
  <c r="E154" i="3"/>
  <c r="AC90" i="8"/>
  <c r="AB17"/>
  <c r="H69" i="2"/>
  <c r="H57"/>
  <c r="D180" i="3"/>
  <c r="AC96" i="8"/>
  <c r="D140" i="3"/>
  <c r="H12" i="2"/>
  <c r="D139" i="3"/>
  <c r="H11" i="2"/>
  <c r="AB122" i="8"/>
  <c r="AC122"/>
  <c r="AA122"/>
  <c r="E198" i="3"/>
  <c r="H51" i="2"/>
  <c r="D174" i="3"/>
  <c r="D136"/>
  <c r="H8" i="2"/>
  <c r="AI71" i="3"/>
  <c r="D175"/>
  <c r="H52" i="2"/>
  <c r="H71"/>
  <c r="F199" i="3"/>
  <c r="F196"/>
  <c r="H68" i="2"/>
  <c r="AB52" i="8"/>
  <c r="AC52"/>
  <c r="E156" i="3"/>
  <c r="AA52" i="8"/>
  <c r="H28" i="2"/>
  <c r="AI40" i="3"/>
  <c r="D152"/>
  <c r="AI68"/>
  <c r="D173"/>
  <c r="H50" i="2"/>
  <c r="AB78" i="8"/>
  <c r="AA78"/>
  <c r="AC78"/>
  <c r="E174" i="3"/>
  <c r="AI48"/>
  <c r="D157"/>
  <c r="H33" i="2"/>
  <c r="AB20" i="8"/>
  <c r="AA20"/>
  <c r="AC20"/>
  <c r="E138" i="3"/>
  <c r="E133"/>
  <c r="AA5" i="8"/>
  <c r="AB5"/>
  <c r="AC5"/>
  <c r="AB26"/>
  <c r="AC81"/>
  <c r="AC99"/>
  <c r="AC75"/>
  <c r="H5" i="2"/>
  <c r="AB93" i="8"/>
  <c r="AB55"/>
  <c r="AB14"/>
  <c r="AC17"/>
  <c r="AB23"/>
</calcChain>
</file>

<file path=xl/comments1.xml><?xml version="1.0" encoding="utf-8"?>
<comments xmlns="http://schemas.openxmlformats.org/spreadsheetml/2006/main">
  <authors>
    <author>Lionel Badon</author>
  </authors>
  <commentList>
    <comment ref="D6" authorId="0">
      <text>
        <r>
          <rPr>
            <sz val="12"/>
            <color theme="1"/>
            <rFont val="Calibri"/>
            <family val="2"/>
            <scheme val="minor"/>
          </rPr>
          <t>professeur sensibilisé à une culture de l'AP - a suivi ou encadré une ou plusieurs formations académiques</t>
        </r>
      </text>
    </comment>
    <comment ref="F6" authorId="0">
      <text>
        <r>
          <rPr>
            <b/>
            <sz val="12"/>
            <color indexed="8"/>
            <rFont val="Arial"/>
          </rPr>
          <t xml:space="preserve">coordonne l'organisation de l'AP sur un ou plusieurs niveaux (Professeurs principaux ou non)
</t>
        </r>
      </text>
    </comment>
    <comment ref="D18" authorId="0">
      <text>
        <r>
          <rPr>
            <b/>
            <sz val="11"/>
            <color indexed="81"/>
            <rFont val="Calibri"/>
          </rPr>
          <t>y compris professeurs principaux et professeurs documentalistes</t>
        </r>
        <r>
          <rPr>
            <sz val="11"/>
            <color indexed="81"/>
            <rFont val="Calibri"/>
          </rPr>
          <t xml:space="preserve">
</t>
        </r>
      </text>
    </comment>
  </commentList>
</comments>
</file>

<file path=xl/comments2.xml><?xml version="1.0" encoding="utf-8"?>
<comments xmlns="http://schemas.openxmlformats.org/spreadsheetml/2006/main">
  <authors>
    <author>Lionel Badon</author>
  </authors>
  <commentList>
    <comment ref="I6" authorId="0">
      <text>
        <r>
          <rPr>
            <b/>
            <sz val="9"/>
            <color indexed="81"/>
            <rFont val="Calibri"/>
            <family val="2"/>
          </rPr>
          <t>confiance en soi / estime de soi...</t>
        </r>
        <r>
          <rPr>
            <sz val="9"/>
            <color indexed="81"/>
            <rFont val="Calibri"/>
            <family val="2"/>
          </rPr>
          <t xml:space="preserve">
</t>
        </r>
      </text>
    </comment>
  </commentList>
</comments>
</file>

<file path=xl/comments3.xml><?xml version="1.0" encoding="utf-8"?>
<comments xmlns="http://schemas.openxmlformats.org/spreadsheetml/2006/main">
  <authors>
    <author>Lionel Badon</author>
  </authors>
  <commentList>
    <comment ref="G5" authorId="0">
      <text>
        <r>
          <rPr>
            <b/>
            <sz val="12"/>
            <color indexed="81"/>
            <rFont val="Calibri"/>
          </rPr>
          <t>Le pilotage est assuré</t>
        </r>
        <r>
          <rPr>
            <sz val="9"/>
            <color indexed="81"/>
            <rFont val="Calibri"/>
            <family val="2"/>
          </rPr>
          <t xml:space="preserve">
</t>
        </r>
      </text>
    </comment>
    <comment ref="G6" authorId="0">
      <text>
        <r>
          <rPr>
            <b/>
            <sz val="12"/>
            <color indexed="81"/>
            <rFont val="Calibri"/>
          </rPr>
          <t>D'autres acteurs sont impliqués dans le pilotage</t>
        </r>
        <r>
          <rPr>
            <sz val="9"/>
            <color indexed="81"/>
            <rFont val="Calibri"/>
            <family val="2"/>
          </rPr>
          <t xml:space="preserve">
</t>
        </r>
      </text>
    </comment>
    <comment ref="G7" authorId="0">
      <text>
        <r>
          <rPr>
            <b/>
            <sz val="12"/>
            <color indexed="81"/>
            <rFont val="Calibri"/>
          </rPr>
          <t xml:space="preserve">Le pilote s'appuie sur les instances et  dispositifs internes de l'établissement </t>
        </r>
        <r>
          <rPr>
            <sz val="9"/>
            <color indexed="81"/>
            <rFont val="Calibri"/>
            <family val="2"/>
          </rPr>
          <t xml:space="preserve">
</t>
        </r>
      </text>
    </comment>
    <comment ref="G8" authorId="0">
      <text>
        <r>
          <rPr>
            <b/>
            <sz val="12"/>
            <color indexed="81"/>
            <rFont val="Calibri"/>
          </rPr>
          <t>Les besoins de formation des équipes éducatives sont identifiés et exprimés</t>
        </r>
        <r>
          <rPr>
            <sz val="9"/>
            <color indexed="81"/>
            <rFont val="Calibri"/>
            <family val="2"/>
          </rPr>
          <t xml:space="preserve">
</t>
        </r>
      </text>
    </comment>
    <comment ref="G9" authorId="0">
      <text>
        <r>
          <rPr>
            <b/>
            <sz val="12"/>
            <color indexed="81"/>
            <rFont val="Calibri"/>
          </rPr>
          <t xml:space="preserve">Chaque année, l'impulsion de la mise en œuvre de l'AP se fait par </t>
        </r>
        <r>
          <rPr>
            <sz val="9"/>
            <color indexed="81"/>
            <rFont val="Calibri"/>
            <family val="2"/>
          </rPr>
          <t xml:space="preserve">
</t>
        </r>
      </text>
    </comment>
    <comment ref="G10" authorId="0">
      <text>
        <r>
          <rPr>
            <b/>
            <sz val="12"/>
            <color indexed="81"/>
            <rFont val="Calibri"/>
          </rPr>
          <t>Les séances d'AP sont animées par des intervenants</t>
        </r>
        <r>
          <rPr>
            <sz val="9"/>
            <color indexed="81"/>
            <rFont val="Calibri"/>
            <family val="2"/>
          </rPr>
          <t xml:space="preserve">
</t>
        </r>
      </text>
    </comment>
    <comment ref="G11" authorId="0">
      <text>
        <r>
          <rPr>
            <b/>
            <sz val="12"/>
            <color indexed="81"/>
            <rFont val="Calibri"/>
          </rPr>
          <t>La coordination* des ateliers d'AP est assurée    *choix des ateliers et répartition des élèves
*choix des ateliers et répartition des élèves</t>
        </r>
        <r>
          <rPr>
            <sz val="9"/>
            <color indexed="81"/>
            <rFont val="Calibri"/>
            <family val="2"/>
          </rPr>
          <t xml:space="preserve">
</t>
        </r>
      </text>
    </comment>
    <comment ref="G12" authorId="0">
      <text>
        <r>
          <rPr>
            <b/>
            <sz val="12"/>
            <color indexed="81"/>
            <rFont val="Calibri"/>
          </rPr>
          <t>Le dispositif "Accompagnement Personnalisé" est formalisé</t>
        </r>
        <r>
          <rPr>
            <sz val="9"/>
            <color indexed="81"/>
            <rFont val="Calibri"/>
            <family val="2"/>
          </rPr>
          <t xml:space="preserve">
</t>
        </r>
      </text>
    </comment>
    <comment ref="G28" authorId="0">
      <text>
        <r>
          <rPr>
            <b/>
            <sz val="12"/>
            <color indexed="81"/>
            <rFont val="Calibri"/>
          </rPr>
          <t>Les heures d'AP sont organisées</t>
        </r>
        <r>
          <rPr>
            <sz val="9"/>
            <color indexed="81"/>
            <rFont val="Calibri"/>
            <family val="2"/>
          </rPr>
          <t xml:space="preserve">
</t>
        </r>
      </text>
    </comment>
    <comment ref="G29" authorId="0">
      <text>
        <r>
          <rPr>
            <b/>
            <sz val="12"/>
            <color indexed="81"/>
            <rFont val="Calibri"/>
          </rPr>
          <t>Dans l’emploi du temps des élèves, les plages dédiées à l’AP sont identifiées</t>
        </r>
        <r>
          <rPr>
            <sz val="9"/>
            <color indexed="81"/>
            <rFont val="Calibri"/>
            <family val="2"/>
          </rPr>
          <t xml:space="preserve">
</t>
        </r>
      </text>
    </comment>
    <comment ref="G30" authorId="0">
      <text>
        <r>
          <rPr>
            <b/>
            <sz val="12"/>
            <color indexed="81"/>
            <rFont val="Calibri"/>
          </rPr>
          <t>Dans l'emploi du temps des professeurs, les plages dédiées à l'AP sont identifiées</t>
        </r>
        <r>
          <rPr>
            <sz val="9"/>
            <color indexed="81"/>
            <rFont val="Calibri"/>
            <family val="2"/>
          </rPr>
          <t xml:space="preserve">
</t>
        </r>
      </text>
    </comment>
    <comment ref="G31" authorId="0">
      <text>
        <r>
          <rPr>
            <b/>
            <sz val="12"/>
            <color indexed="81"/>
            <rFont val="Calibri"/>
          </rPr>
          <t xml:space="preserve">L'organisation des heures d'AP permet un encadrement des élèves </t>
        </r>
        <r>
          <rPr>
            <sz val="9"/>
            <color indexed="81"/>
            <rFont val="Calibri"/>
            <family val="2"/>
          </rPr>
          <t xml:space="preserve">
</t>
        </r>
      </text>
    </comment>
    <comment ref="G32" authorId="0">
      <text>
        <r>
          <rPr>
            <b/>
            <sz val="12"/>
            <color indexed="81"/>
            <rFont val="Calibri"/>
          </rPr>
          <t>L'organisation des heures d'AP permet la construction de groupes d'élèves</t>
        </r>
        <r>
          <rPr>
            <sz val="9"/>
            <color indexed="81"/>
            <rFont val="Calibri"/>
            <family val="2"/>
          </rPr>
          <t xml:space="preserve">
</t>
        </r>
      </text>
    </comment>
    <comment ref="G33" authorId="0">
      <text>
        <r>
          <rPr>
            <b/>
            <sz val="12"/>
            <color indexed="81"/>
            <rFont val="Calibri"/>
          </rPr>
          <t xml:space="preserve">Les moyens dédiés à l'AP sont planifiés </t>
        </r>
        <r>
          <rPr>
            <sz val="9"/>
            <color indexed="81"/>
            <rFont val="Calibri"/>
            <family val="2"/>
          </rPr>
          <t xml:space="preserve">
</t>
        </r>
      </text>
    </comment>
    <comment ref="G48" authorId="0">
      <text>
        <r>
          <rPr>
            <b/>
            <sz val="12"/>
            <color indexed="81"/>
            <rFont val="Calibri"/>
          </rPr>
          <t xml:space="preserve">Un diagnostic des besoins des élèves est réalisé </t>
        </r>
        <r>
          <rPr>
            <sz val="9"/>
            <color indexed="81"/>
            <rFont val="Calibri"/>
            <family val="2"/>
          </rPr>
          <t xml:space="preserve">
</t>
        </r>
      </text>
    </comment>
    <comment ref="G49" authorId="0">
      <text>
        <r>
          <rPr>
            <b/>
            <sz val="12"/>
            <color indexed="81"/>
            <rFont val="Calibri"/>
          </rPr>
          <t>Le diagnostic est établi</t>
        </r>
        <r>
          <rPr>
            <sz val="9"/>
            <color indexed="81"/>
            <rFont val="Calibri"/>
            <family val="2"/>
          </rPr>
          <t xml:space="preserve">
</t>
        </r>
      </text>
    </comment>
    <comment ref="G50" authorId="0">
      <text>
        <r>
          <rPr>
            <b/>
            <sz val="12"/>
            <color indexed="81"/>
            <rFont val="Calibri"/>
          </rPr>
          <t>La répartition des élèves dans les ateliers s'appuie sur des critères</t>
        </r>
        <r>
          <rPr>
            <sz val="9"/>
            <color indexed="81"/>
            <rFont val="Calibri"/>
            <family val="2"/>
          </rPr>
          <t xml:space="preserve">
</t>
        </r>
      </text>
    </comment>
    <comment ref="G51" authorId="0">
      <text>
        <r>
          <rPr>
            <b/>
            <sz val="12"/>
            <color indexed="81"/>
            <rFont val="Calibri"/>
          </rPr>
          <t>Le type de contenu (soutien, approfondissement, orientation, développement personnel…) des ateliers est défini</t>
        </r>
        <r>
          <rPr>
            <sz val="9"/>
            <color indexed="81"/>
            <rFont val="Calibri"/>
            <family val="2"/>
          </rPr>
          <t xml:space="preserve">
</t>
        </r>
      </text>
    </comment>
    <comment ref="G52" authorId="0">
      <text>
        <r>
          <rPr>
            <b/>
            <sz val="12"/>
            <color indexed="81"/>
            <rFont val="Calibri"/>
          </rPr>
          <t>La durée des ateliers est fixée</t>
        </r>
      </text>
    </comment>
    <comment ref="G53" authorId="0">
      <text>
        <r>
          <rPr>
            <b/>
            <sz val="12"/>
            <color indexed="81"/>
            <rFont val="Calibri"/>
          </rPr>
          <t>La plus value apportée à l'élève (en terme de compétences, posture…) suite à un atelier d'AP est évaluée</t>
        </r>
        <r>
          <rPr>
            <sz val="9"/>
            <color indexed="81"/>
            <rFont val="Calibri"/>
            <family val="2"/>
          </rPr>
          <t xml:space="preserve">
</t>
        </r>
      </text>
    </comment>
    <comment ref="G54" authorId="0">
      <text>
        <r>
          <rPr>
            <b/>
            <sz val="12"/>
            <color indexed="81"/>
            <rFont val="Calibri"/>
          </rPr>
          <t>L'évaluation des acquis est prise en compte</t>
        </r>
      </text>
    </comment>
    <comment ref="G55" authorId="0">
      <text>
        <r>
          <rPr>
            <b/>
            <sz val="12"/>
            <color indexed="81"/>
            <rFont val="Calibri"/>
          </rPr>
          <t>Une concertation des acteurs impliqués dans l'AP est prévue</t>
        </r>
        <r>
          <rPr>
            <sz val="9"/>
            <color indexed="81"/>
            <rFont val="Calibri"/>
            <family val="2"/>
          </rPr>
          <t xml:space="preserve">
</t>
        </r>
      </text>
    </comment>
    <comment ref="G56" authorId="0">
      <text>
        <r>
          <rPr>
            <b/>
            <sz val="12"/>
            <color indexed="81"/>
            <rFont val="Calibri"/>
          </rPr>
          <t>Les temps de concertation réunissent</t>
        </r>
        <r>
          <rPr>
            <sz val="9"/>
            <color indexed="81"/>
            <rFont val="Calibri"/>
            <family val="2"/>
          </rPr>
          <t xml:space="preserve">
</t>
        </r>
      </text>
    </comment>
    <comment ref="G57" authorId="0">
      <text>
        <r>
          <rPr>
            <b/>
            <sz val="12"/>
            <color indexed="81"/>
            <rFont val="Calibri"/>
          </rPr>
          <t>L'objectif et les résultats attendus pour chaque atelier sont</t>
        </r>
        <r>
          <rPr>
            <sz val="9"/>
            <color indexed="81"/>
            <rFont val="Calibri"/>
            <family val="2"/>
          </rPr>
          <t xml:space="preserve">
</t>
        </r>
      </text>
    </comment>
    <comment ref="G58" authorId="0">
      <text>
        <r>
          <rPr>
            <b/>
            <sz val="12"/>
            <color indexed="81"/>
            <rFont val="Calibri"/>
          </rPr>
          <t>Une communication présentant les finalités et la démarche d'AP est faite</t>
        </r>
      </text>
    </comment>
    <comment ref="G59" authorId="0">
      <text>
        <r>
          <rPr>
            <b/>
            <sz val="12"/>
            <color indexed="81"/>
            <rFont val="Calibri"/>
          </rPr>
          <t>Un atelier d'AP est proposé à l'élève</t>
        </r>
        <r>
          <rPr>
            <sz val="9"/>
            <color indexed="81"/>
            <rFont val="Calibri"/>
            <family val="2"/>
          </rPr>
          <t xml:space="preserve">
</t>
        </r>
      </text>
    </comment>
    <comment ref="G68" authorId="0">
      <text>
        <r>
          <rPr>
            <b/>
            <sz val="12"/>
            <color indexed="81"/>
            <rFont val="Calibri"/>
          </rPr>
          <t>Le contenu pédagogique des ateliers est défini par</t>
        </r>
        <r>
          <rPr>
            <sz val="9"/>
            <color indexed="81"/>
            <rFont val="Calibri"/>
            <family val="2"/>
          </rPr>
          <t xml:space="preserve">
</t>
        </r>
      </text>
    </comment>
    <comment ref="G69" authorId="0">
      <text>
        <r>
          <rPr>
            <b/>
            <sz val="12"/>
            <color indexed="81"/>
            <rFont val="Calibri"/>
          </rPr>
          <t xml:space="preserve">Les ateliers proposent des activités </t>
        </r>
        <r>
          <rPr>
            <sz val="9"/>
            <color indexed="81"/>
            <rFont val="Calibri"/>
            <family val="2"/>
          </rPr>
          <t xml:space="preserve">
</t>
        </r>
      </text>
    </comment>
    <comment ref="G70" authorId="0">
      <text>
        <r>
          <rPr>
            <b/>
            <sz val="12"/>
            <color indexed="81"/>
            <rFont val="Calibri"/>
          </rPr>
          <t>Les contenus des ateliers d'AP reposent essentiellement</t>
        </r>
        <r>
          <rPr>
            <sz val="9"/>
            <color indexed="81"/>
            <rFont val="Calibri"/>
            <family val="2"/>
          </rPr>
          <t xml:space="preserve">
</t>
        </r>
      </text>
    </comment>
    <comment ref="G71" authorId="0">
      <text>
        <r>
          <rPr>
            <b/>
            <sz val="12"/>
            <color indexed="81"/>
            <rFont val="Calibri"/>
          </rPr>
          <t>Les ateliers visant à soutenir ou approfondir des compétences sont articulés</t>
        </r>
        <r>
          <rPr>
            <sz val="9"/>
            <color indexed="81"/>
            <rFont val="Calibri"/>
            <family val="2"/>
          </rPr>
          <t xml:space="preserve">
</t>
        </r>
      </text>
    </comment>
    <comment ref="G72" authorId="0">
      <text>
        <r>
          <rPr>
            <b/>
            <sz val="12"/>
            <color indexed="81"/>
            <rFont val="Calibri"/>
          </rPr>
          <t>Les ateliers "orientation" sont proposés aux élèves</t>
        </r>
      </text>
    </comment>
  </commentList>
</comments>
</file>

<file path=xl/comments4.xml><?xml version="1.0" encoding="utf-8"?>
<comments xmlns="http://schemas.openxmlformats.org/spreadsheetml/2006/main">
  <authors>
    <author>Lionel Badon</author>
  </authors>
  <commentList>
    <comment ref="I7" authorId="0">
      <text>
        <r>
          <rPr>
            <b/>
            <sz val="9"/>
            <color indexed="81"/>
            <rFont val="Calibri"/>
            <family val="2"/>
          </rPr>
          <t>confiance en soi / estime de soi...</t>
        </r>
        <r>
          <rPr>
            <sz val="9"/>
            <color indexed="81"/>
            <rFont val="Calibri"/>
            <family val="2"/>
          </rPr>
          <t xml:space="preserve">
</t>
        </r>
      </text>
    </comment>
  </commentList>
</comments>
</file>

<file path=xl/comments5.xml><?xml version="1.0" encoding="utf-8"?>
<comments xmlns="http://schemas.openxmlformats.org/spreadsheetml/2006/main">
  <authors>
    <author>Lionel Badon</author>
  </authors>
  <commentList>
    <comment ref="Z8" authorId="0">
      <text>
        <r>
          <rPr>
            <sz val="12"/>
            <color indexed="81"/>
            <rFont val="Arial"/>
          </rPr>
          <t>Prendre la valeur min si nbre cases  cochées &lt;3.
Prendre valeur min - pénalité si nbre cases cochées &gt;3</t>
        </r>
        <r>
          <rPr>
            <b/>
            <sz val="9"/>
            <color indexed="81"/>
            <rFont val="Calibri"/>
            <family val="2"/>
          </rPr>
          <t xml:space="preserve">
</t>
        </r>
        <r>
          <rPr>
            <sz val="9"/>
            <color indexed="81"/>
            <rFont val="Calibri"/>
            <family val="2"/>
          </rPr>
          <t xml:space="preserve">
</t>
        </r>
      </text>
    </comment>
    <comment ref="D10" authorId="0">
      <text>
        <r>
          <rPr>
            <sz val="12"/>
            <color theme="1"/>
            <rFont val="Calibri"/>
            <family val="2"/>
            <scheme val="minor"/>
          </rPr>
          <t>professeur sensibilisé à une culture de l'AP - a suivi ou encadré une ou plusieurs formations académiques</t>
        </r>
      </text>
    </comment>
    <comment ref="F10" authorId="0">
      <text>
        <r>
          <rPr>
            <b/>
            <sz val="12"/>
            <color indexed="8"/>
            <rFont val="Arial"/>
          </rPr>
          <t xml:space="preserve">coordonne l'organisation de l'AP sur un ou plusieurs niveaux, pour une ou plusieurs équipes.
</t>
        </r>
      </text>
    </comment>
    <comment ref="Z11" authorId="0">
      <text>
        <r>
          <rPr>
            <sz val="12"/>
            <color indexed="81"/>
            <rFont val="Arial"/>
          </rPr>
          <t>Prendre la valeur mini</t>
        </r>
        <r>
          <rPr>
            <sz val="9"/>
            <color indexed="81"/>
            <rFont val="Calibri"/>
            <family val="2"/>
          </rPr>
          <t xml:space="preserve">
</t>
        </r>
      </text>
    </comment>
    <comment ref="Z14" authorId="0">
      <text>
        <r>
          <rPr>
            <sz val="12"/>
            <color indexed="81"/>
            <rFont val="Arial"/>
          </rPr>
          <t xml:space="preserve">Pénalité si nbr cases cochées &lt;3
</t>
        </r>
      </text>
    </comment>
    <comment ref="Z17" authorId="0">
      <text>
        <r>
          <rPr>
            <sz val="12"/>
            <color indexed="81"/>
            <rFont val="Arial"/>
          </rPr>
          <t xml:space="preserve">Prendre la moyenne - pénalité si nbre cases cochées &lt; 3
</t>
        </r>
      </text>
    </comment>
    <comment ref="Z20" authorId="0">
      <text>
        <r>
          <rPr>
            <sz val="12"/>
            <color indexed="81"/>
            <rFont val="Arial"/>
          </rPr>
          <t>Prendre la moyenne - pénalité si nbre cases cochées &lt; 3</t>
        </r>
        <r>
          <rPr>
            <sz val="9"/>
            <color indexed="81"/>
            <rFont val="Calibri"/>
            <family val="2"/>
          </rPr>
          <t xml:space="preserve">
</t>
        </r>
      </text>
    </comment>
    <comment ref="D22" authorId="0">
      <text>
        <r>
          <rPr>
            <b/>
            <sz val="11"/>
            <color indexed="81"/>
            <rFont val="Calibri"/>
          </rPr>
          <t>y compris professeurs principaux et professeurs documentalistes</t>
        </r>
        <r>
          <rPr>
            <sz val="11"/>
            <color indexed="81"/>
            <rFont val="Calibri"/>
          </rPr>
          <t xml:space="preserve">
</t>
        </r>
      </text>
    </comment>
    <comment ref="Z23" authorId="0">
      <text>
        <r>
          <rPr>
            <sz val="12"/>
            <color indexed="81"/>
            <rFont val="Arial"/>
          </rPr>
          <t xml:space="preserve">Prendre la valeur max - pénalité si nbre cases cochées &lt; 3
</t>
        </r>
      </text>
    </comment>
    <comment ref="Z26" authorId="0">
      <text>
        <r>
          <rPr>
            <sz val="12"/>
            <color indexed="81"/>
            <rFont val="Arial"/>
          </rPr>
          <t>Prendre la valeur mini - pénalité si nbre cases cochées &gt; 1</t>
        </r>
      </text>
    </comment>
    <comment ref="Z29" authorId="0">
      <text>
        <r>
          <rPr>
            <sz val="12"/>
            <color indexed="81"/>
            <rFont val="Arial"/>
          </rPr>
          <t xml:space="preserve">Prendre la moyenne - pénalité si nbre cases cochées &lt; 3
</t>
        </r>
      </text>
    </comment>
    <comment ref="Z40" authorId="0">
      <text>
        <r>
          <rPr>
            <b/>
            <sz val="9"/>
            <color indexed="81"/>
            <rFont val="Calibri"/>
            <family val="2"/>
          </rPr>
          <t xml:space="preserve">prendre la valeur min si une case est cochée
</t>
        </r>
        <r>
          <rPr>
            <sz val="9"/>
            <color indexed="81"/>
            <rFont val="Calibri"/>
            <family val="2"/>
          </rPr>
          <t xml:space="preserve">
</t>
        </r>
      </text>
    </comment>
    <comment ref="Z43" authorId="0">
      <text>
        <r>
          <rPr>
            <sz val="12"/>
            <color indexed="81"/>
            <rFont val="Arial"/>
          </rPr>
          <t>prendre la moyenne des réponses</t>
        </r>
        <r>
          <rPr>
            <sz val="9"/>
            <color indexed="81"/>
            <rFont val="Calibri"/>
            <family val="2"/>
          </rPr>
          <t xml:space="preserve">
</t>
        </r>
      </text>
    </comment>
    <comment ref="Z46" authorId="0">
      <text>
        <r>
          <rPr>
            <sz val="12"/>
            <color indexed="81"/>
            <rFont val="Arial"/>
          </rPr>
          <t>prendre la moyenne des réponses</t>
        </r>
        <r>
          <rPr>
            <sz val="9"/>
            <color indexed="81"/>
            <rFont val="Calibri"/>
            <family val="2"/>
          </rPr>
          <t xml:space="preserve">
</t>
        </r>
      </text>
    </comment>
    <comment ref="Z49" authorId="0">
      <text>
        <r>
          <rPr>
            <sz val="12"/>
            <color indexed="81"/>
            <rFont val="Arial"/>
          </rPr>
          <t>prendre la moyenne des réponses</t>
        </r>
        <r>
          <rPr>
            <sz val="9"/>
            <color indexed="81"/>
            <rFont val="Calibri"/>
            <family val="2"/>
          </rPr>
          <t xml:space="preserve">
</t>
        </r>
      </text>
    </comment>
    <comment ref="Z52" authorId="0">
      <text>
        <r>
          <rPr>
            <sz val="12"/>
            <color indexed="81"/>
            <rFont val="Arial"/>
          </rPr>
          <t>Prendre la valeur mini</t>
        </r>
        <r>
          <rPr>
            <sz val="9"/>
            <color indexed="81"/>
            <rFont val="Calibri"/>
            <family val="2"/>
          </rPr>
          <t xml:space="preserve">
</t>
        </r>
      </text>
    </comment>
    <comment ref="Z55" authorId="0">
      <text>
        <r>
          <rPr>
            <sz val="12"/>
            <color indexed="81"/>
            <rFont val="Arial"/>
          </rPr>
          <t>Prendre la moyenne - pénalité si nbre cases cochées &lt; 2</t>
        </r>
        <r>
          <rPr>
            <sz val="9"/>
            <color indexed="81"/>
            <rFont val="Calibri"/>
            <family val="2"/>
          </rPr>
          <t xml:space="preserve">
</t>
        </r>
      </text>
    </comment>
    <comment ref="Z65" authorId="0">
      <text>
        <r>
          <rPr>
            <sz val="12"/>
            <color indexed="81"/>
            <rFont val="Arial"/>
          </rPr>
          <t>Prendre la moyenne des réponses</t>
        </r>
        <r>
          <rPr>
            <b/>
            <sz val="9"/>
            <color indexed="81"/>
            <rFont val="Calibri"/>
            <family val="2"/>
          </rPr>
          <t xml:space="preserve">
</t>
        </r>
        <r>
          <rPr>
            <sz val="9"/>
            <color indexed="81"/>
            <rFont val="Calibri"/>
            <family val="2"/>
          </rPr>
          <t xml:space="preserve">
</t>
        </r>
      </text>
    </comment>
    <comment ref="Z68" authorId="0">
      <text>
        <r>
          <rPr>
            <sz val="12"/>
            <color indexed="81"/>
            <rFont val="Arial"/>
          </rPr>
          <t>Prendre la moyenne</t>
        </r>
        <r>
          <rPr>
            <sz val="12"/>
            <color indexed="81"/>
            <rFont val="Calibri"/>
          </rPr>
          <t xml:space="preserve">
</t>
        </r>
      </text>
    </comment>
    <comment ref="Z71" authorId="0">
      <text>
        <r>
          <rPr>
            <sz val="12"/>
            <color indexed="81"/>
            <rFont val="Arial"/>
          </rPr>
          <t>prendre la moyenne - pénalité si nbre de cases cochées &gt;1</t>
        </r>
      </text>
    </comment>
    <comment ref="Z74" authorId="0">
      <text>
        <r>
          <rPr>
            <sz val="12"/>
            <color indexed="81"/>
            <rFont val="Arial"/>
          </rPr>
          <t>Prendre la moyenne des réponses</t>
        </r>
      </text>
    </comment>
    <comment ref="Z77" authorId="0">
      <text>
        <r>
          <rPr>
            <sz val="12"/>
            <color indexed="81"/>
            <rFont val="Arial"/>
          </rPr>
          <t>Prendre la moyenne des réponses</t>
        </r>
      </text>
    </comment>
    <comment ref="Z80" authorId="0">
      <text>
        <r>
          <rPr>
            <sz val="12"/>
            <color indexed="81"/>
            <rFont val="Arial"/>
          </rPr>
          <t>Prendre la moyenne - pénalité si nbre de cases cochées &gt;2</t>
        </r>
      </text>
    </comment>
    <comment ref="Z83" authorId="0">
      <text>
        <r>
          <rPr>
            <sz val="12"/>
            <color indexed="81"/>
            <rFont val="Arial"/>
          </rPr>
          <t xml:space="preserve">Prendre la moyenne </t>
        </r>
        <r>
          <rPr>
            <b/>
            <sz val="12"/>
            <color indexed="81"/>
            <rFont val="Calibri"/>
          </rPr>
          <t xml:space="preserve">
</t>
        </r>
      </text>
    </comment>
    <comment ref="Z86" authorId="0">
      <text>
        <r>
          <rPr>
            <sz val="12"/>
            <color indexed="81"/>
            <rFont val="Arial"/>
          </rPr>
          <t>Prendre la moyenne</t>
        </r>
      </text>
    </comment>
    <comment ref="Z89" authorId="0">
      <text>
        <r>
          <rPr>
            <sz val="12"/>
            <color indexed="81"/>
            <rFont val="Arial"/>
          </rPr>
          <t>Prendre la moyenne</t>
        </r>
      </text>
    </comment>
    <comment ref="Z92" authorId="0">
      <text>
        <r>
          <rPr>
            <sz val="12"/>
            <color indexed="81"/>
            <rFont val="Arial"/>
          </rPr>
          <t>Prendre la moyenne</t>
        </r>
      </text>
    </comment>
    <comment ref="Z95" authorId="0">
      <text>
        <r>
          <rPr>
            <sz val="12"/>
            <color indexed="81"/>
            <rFont val="Arial"/>
          </rPr>
          <t>Prendre la valeur max</t>
        </r>
      </text>
    </comment>
    <comment ref="Z98" authorId="0">
      <text>
        <r>
          <rPr>
            <sz val="12"/>
            <color indexed="81"/>
            <rFont val="Arial"/>
          </rPr>
          <t>Prendre la moyenne -pénalité si nbre de cases cochées &lt;
2</t>
        </r>
      </text>
    </comment>
    <comment ref="Z109" authorId="0">
      <text>
        <r>
          <rPr>
            <b/>
            <sz val="12"/>
            <color indexed="81"/>
            <rFont val="Calibri"/>
          </rPr>
          <t>prendre la valeur min si une case est cochée</t>
        </r>
        <r>
          <rPr>
            <b/>
            <sz val="9"/>
            <color indexed="81"/>
            <rFont val="Calibri"/>
            <family val="2"/>
          </rPr>
          <t xml:space="preserve">
</t>
        </r>
        <r>
          <rPr>
            <sz val="9"/>
            <color indexed="81"/>
            <rFont val="Calibri"/>
            <family val="2"/>
          </rPr>
          <t xml:space="preserve">
</t>
        </r>
      </text>
    </comment>
    <comment ref="Z112" authorId="0">
      <text>
        <r>
          <rPr>
            <sz val="12"/>
            <color indexed="81"/>
            <rFont val="Arial"/>
          </rPr>
          <t>Prendre la moyenne - pénalité si nbre de cases cochées &lt;3</t>
        </r>
        <r>
          <rPr>
            <sz val="9"/>
            <color indexed="81"/>
            <rFont val="Calibri"/>
            <family val="2"/>
          </rPr>
          <t xml:space="preserve">
</t>
        </r>
      </text>
    </comment>
    <comment ref="Z115" authorId="0">
      <text>
        <r>
          <rPr>
            <sz val="12"/>
            <color indexed="81"/>
            <rFont val="Arial"/>
          </rPr>
          <t>Prendre la moyenne</t>
        </r>
        <r>
          <rPr>
            <sz val="9"/>
            <color indexed="81"/>
            <rFont val="Calibri"/>
            <family val="2"/>
          </rPr>
          <t xml:space="preserve">
</t>
        </r>
      </text>
    </comment>
    <comment ref="Z118" authorId="0">
      <text>
        <r>
          <rPr>
            <sz val="12"/>
            <color indexed="81"/>
            <rFont val="Arial"/>
          </rPr>
          <t>Prendre la valeur maxi - pénalité si première case cochée</t>
        </r>
        <r>
          <rPr>
            <sz val="9"/>
            <color indexed="81"/>
            <rFont val="Calibri"/>
            <family val="2"/>
          </rPr>
          <t xml:space="preserve">
</t>
        </r>
      </text>
    </comment>
    <comment ref="Z121" authorId="0">
      <text>
        <r>
          <rPr>
            <sz val="12"/>
            <color indexed="81"/>
            <rFont val="Arial"/>
          </rPr>
          <t>Prendre le nombre de cases cochées</t>
        </r>
        <r>
          <rPr>
            <sz val="9"/>
            <color indexed="81"/>
            <rFont val="Calibri"/>
            <family val="2"/>
          </rPr>
          <t xml:space="preserve">
</t>
        </r>
      </text>
    </comment>
  </commentList>
</comments>
</file>

<file path=xl/comments6.xml><?xml version="1.0" encoding="utf-8"?>
<comments xmlns="http://schemas.openxmlformats.org/spreadsheetml/2006/main">
  <authors>
    <author>Lionel Badon</author>
    <author>user</author>
  </authors>
  <commentList>
    <comment ref="Z5" authorId="0">
      <text>
        <r>
          <rPr>
            <sz val="12"/>
            <color indexed="81"/>
            <rFont val="Arial"/>
          </rPr>
          <t>Prendre la valeur min si nbre cases  cochées &lt;3.
Prendre valeur min - pénalité si nbre cases cochées &gt;3</t>
        </r>
        <r>
          <rPr>
            <b/>
            <sz val="9"/>
            <color indexed="81"/>
            <rFont val="Calibri"/>
            <family val="2"/>
          </rPr>
          <t xml:space="preserve">
</t>
        </r>
        <r>
          <rPr>
            <sz val="9"/>
            <color indexed="81"/>
            <rFont val="Calibri"/>
            <family val="2"/>
          </rPr>
          <t xml:space="preserve">
</t>
        </r>
      </text>
    </comment>
    <comment ref="D7" authorId="0">
      <text>
        <r>
          <rPr>
            <sz val="12"/>
            <color theme="1"/>
            <rFont val="Calibri"/>
            <family val="2"/>
            <scheme val="minor"/>
          </rPr>
          <t>professeur sensibilisé à une culture de l'AP - a suivi ou encadré une ou plusieurs formations académiques</t>
        </r>
      </text>
    </comment>
    <comment ref="F7" authorId="0">
      <text>
        <r>
          <rPr>
            <b/>
            <sz val="12"/>
            <color indexed="8"/>
            <rFont val="Arial"/>
          </rPr>
          <t xml:space="preserve">coordonne l'organisation de l'AP sur un ou plusieurs niveaux, pour une ou plusieurs équipes.
</t>
        </r>
      </text>
    </comment>
    <comment ref="Z8" authorId="0">
      <text>
        <r>
          <rPr>
            <sz val="12"/>
            <color indexed="81"/>
            <rFont val="Arial"/>
          </rPr>
          <t>Prendre la valeur mini</t>
        </r>
        <r>
          <rPr>
            <sz val="9"/>
            <color indexed="81"/>
            <rFont val="Calibri"/>
            <family val="2"/>
          </rPr>
          <t xml:space="preserve">
</t>
        </r>
      </text>
    </comment>
    <comment ref="Z11" authorId="0">
      <text>
        <r>
          <rPr>
            <sz val="12"/>
            <color indexed="81"/>
            <rFont val="Arial"/>
          </rPr>
          <t xml:space="preserve">Pénalité si nbr cases cochées &lt;3
</t>
        </r>
      </text>
    </comment>
    <comment ref="Z14" authorId="0">
      <text>
        <r>
          <rPr>
            <sz val="12"/>
            <color indexed="81"/>
            <rFont val="Arial"/>
          </rPr>
          <t xml:space="preserve">Prendre la moyenne - pénalité si nbre cases cochées &lt; 3
</t>
        </r>
      </text>
    </comment>
    <comment ref="Z17" authorId="0">
      <text>
        <r>
          <rPr>
            <sz val="12"/>
            <color indexed="81"/>
            <rFont val="Arial"/>
          </rPr>
          <t>Prendre la moyenne - pénalité si nbre cases cochées &lt; 3</t>
        </r>
        <r>
          <rPr>
            <sz val="9"/>
            <color indexed="81"/>
            <rFont val="Calibri"/>
            <family val="2"/>
          </rPr>
          <t xml:space="preserve">
</t>
        </r>
      </text>
    </comment>
    <comment ref="D19" authorId="0">
      <text>
        <r>
          <rPr>
            <b/>
            <sz val="11"/>
            <color indexed="81"/>
            <rFont val="Calibri"/>
          </rPr>
          <t>y compris professeurs principaux et professeurs documentalistes</t>
        </r>
        <r>
          <rPr>
            <sz val="11"/>
            <color indexed="81"/>
            <rFont val="Calibri"/>
          </rPr>
          <t xml:space="preserve">
</t>
        </r>
      </text>
    </comment>
    <comment ref="Z20" authorId="0">
      <text>
        <r>
          <rPr>
            <sz val="12"/>
            <color indexed="81"/>
            <rFont val="Arial"/>
          </rPr>
          <t xml:space="preserve">Prendre la valeur max - pénalité si nbre cases cochées &lt; 3
</t>
        </r>
      </text>
    </comment>
    <comment ref="Z23" authorId="0">
      <text>
        <r>
          <rPr>
            <sz val="12"/>
            <color indexed="81"/>
            <rFont val="Arial"/>
          </rPr>
          <t>Prendre la valeur mini - pénalité si nbre cases cochées &gt; 1</t>
        </r>
      </text>
    </comment>
    <comment ref="Z26" authorId="0">
      <text>
        <r>
          <rPr>
            <sz val="12"/>
            <color indexed="81"/>
            <rFont val="Arial"/>
          </rPr>
          <t xml:space="preserve">Prendre la moyenne - pénalité si nbre cases cochées &lt; 3
</t>
        </r>
      </text>
    </comment>
    <comment ref="Z40" authorId="0">
      <text>
        <r>
          <rPr>
            <b/>
            <sz val="9"/>
            <color indexed="81"/>
            <rFont val="Calibri"/>
            <family val="2"/>
          </rPr>
          <t xml:space="preserve">prendre la valeur min si une case est cochée
</t>
        </r>
        <r>
          <rPr>
            <sz val="9"/>
            <color indexed="81"/>
            <rFont val="Calibri"/>
            <family val="2"/>
          </rPr>
          <t xml:space="preserve">
</t>
        </r>
      </text>
    </comment>
    <comment ref="Z43" authorId="0">
      <text>
        <r>
          <rPr>
            <sz val="12"/>
            <color indexed="81"/>
            <rFont val="Arial"/>
          </rPr>
          <t>prendre la moyenne des réponses</t>
        </r>
        <r>
          <rPr>
            <sz val="9"/>
            <color indexed="81"/>
            <rFont val="Calibri"/>
            <family val="2"/>
          </rPr>
          <t xml:space="preserve">
</t>
        </r>
      </text>
    </comment>
    <comment ref="Z46" authorId="0">
      <text>
        <r>
          <rPr>
            <sz val="12"/>
            <color indexed="81"/>
            <rFont val="Arial"/>
          </rPr>
          <t>prendre la moyenne des réponses</t>
        </r>
        <r>
          <rPr>
            <sz val="9"/>
            <color indexed="81"/>
            <rFont val="Calibri"/>
            <family val="2"/>
          </rPr>
          <t xml:space="preserve">
</t>
        </r>
      </text>
    </comment>
    <comment ref="Z49" authorId="0">
      <text>
        <r>
          <rPr>
            <sz val="12"/>
            <color indexed="81"/>
            <rFont val="Arial"/>
          </rPr>
          <t>prendre la moyenne des réponses</t>
        </r>
        <r>
          <rPr>
            <sz val="9"/>
            <color indexed="81"/>
            <rFont val="Calibri"/>
            <family val="2"/>
          </rPr>
          <t xml:space="preserve">
</t>
        </r>
      </text>
    </comment>
    <comment ref="Z52" authorId="0">
      <text>
        <r>
          <rPr>
            <sz val="12"/>
            <color indexed="81"/>
            <rFont val="Arial"/>
          </rPr>
          <t>Prendre la valeur mini</t>
        </r>
        <r>
          <rPr>
            <sz val="9"/>
            <color indexed="81"/>
            <rFont val="Calibri"/>
            <family val="2"/>
          </rPr>
          <t xml:space="preserve">
</t>
        </r>
      </text>
    </comment>
    <comment ref="Z55" authorId="0">
      <text>
        <r>
          <rPr>
            <sz val="12"/>
            <color indexed="81"/>
            <rFont val="Arial"/>
          </rPr>
          <t>Prendre la moyenne - pénalité si nbre cases cochées &lt; 2</t>
        </r>
        <r>
          <rPr>
            <sz val="9"/>
            <color indexed="81"/>
            <rFont val="Calibri"/>
            <family val="2"/>
          </rPr>
          <t xml:space="preserve">
</t>
        </r>
      </text>
    </comment>
    <comment ref="H68" authorId="1">
      <text>
        <r>
          <rPr>
            <b/>
            <sz val="9"/>
            <color indexed="81"/>
            <rFont val="Tahoma"/>
            <family val="2"/>
          </rPr>
          <t>Personnes encadrant l'AP + PP + équipe pédagogique de l'élève</t>
        </r>
        <r>
          <rPr>
            <sz val="9"/>
            <color indexed="81"/>
            <rFont val="Tahoma"/>
            <family val="2"/>
          </rPr>
          <t xml:space="preserve">
</t>
        </r>
      </text>
    </comment>
    <comment ref="Z69" authorId="0">
      <text>
        <r>
          <rPr>
            <sz val="12"/>
            <color indexed="81"/>
            <rFont val="Arial"/>
          </rPr>
          <t>Prendre la moyenne des réponses</t>
        </r>
        <r>
          <rPr>
            <b/>
            <sz val="9"/>
            <color indexed="81"/>
            <rFont val="Calibri"/>
            <family val="2"/>
          </rPr>
          <t xml:space="preserve">
</t>
        </r>
        <r>
          <rPr>
            <sz val="9"/>
            <color indexed="81"/>
            <rFont val="Calibri"/>
            <family val="2"/>
          </rPr>
          <t xml:space="preserve">
</t>
        </r>
      </text>
    </comment>
    <comment ref="Z72" authorId="0">
      <text>
        <r>
          <rPr>
            <sz val="12"/>
            <color indexed="81"/>
            <rFont val="Arial"/>
          </rPr>
          <t>Prendre la moyenne</t>
        </r>
        <r>
          <rPr>
            <sz val="12"/>
            <color indexed="81"/>
            <rFont val="Calibri"/>
          </rPr>
          <t xml:space="preserve">
</t>
        </r>
      </text>
    </comment>
    <comment ref="Z75" authorId="0">
      <text>
        <r>
          <rPr>
            <sz val="12"/>
            <color indexed="81"/>
            <rFont val="Arial"/>
          </rPr>
          <t>prendre la moyenne - pénalité si nbre de cases cochées &gt;2</t>
        </r>
      </text>
    </comment>
    <comment ref="Z78" authorId="0">
      <text>
        <r>
          <rPr>
            <sz val="12"/>
            <color indexed="81"/>
            <rFont val="Arial"/>
          </rPr>
          <t>Prendre la moyenne des réponses</t>
        </r>
      </text>
    </comment>
    <comment ref="Z81" authorId="0">
      <text>
        <r>
          <rPr>
            <sz val="12"/>
            <color indexed="81"/>
            <rFont val="Arial"/>
          </rPr>
          <t>Prendre la moyenne des réponses</t>
        </r>
      </text>
    </comment>
    <comment ref="Z84" authorId="0">
      <text>
        <r>
          <rPr>
            <sz val="12"/>
            <color indexed="81"/>
            <rFont val="Arial"/>
          </rPr>
          <t>Prendre la moyenne - pénalité si nbre de cases cochées &gt;2</t>
        </r>
      </text>
    </comment>
    <comment ref="Z87" authorId="0">
      <text>
        <r>
          <rPr>
            <sz val="12"/>
            <color indexed="81"/>
            <rFont val="Arial"/>
          </rPr>
          <t>Prendre la moyenne</t>
        </r>
        <r>
          <rPr>
            <b/>
            <sz val="12"/>
            <color indexed="81"/>
            <rFont val="Calibri"/>
          </rPr>
          <t xml:space="preserve">
</t>
        </r>
      </text>
    </comment>
    <comment ref="Z90" authorId="0">
      <text>
        <r>
          <rPr>
            <sz val="12"/>
            <color indexed="81"/>
            <rFont val="Arial"/>
          </rPr>
          <t>Prendre la moyenne</t>
        </r>
      </text>
    </comment>
    <comment ref="Z93" authorId="0">
      <text>
        <r>
          <rPr>
            <sz val="12"/>
            <color indexed="81"/>
            <rFont val="Arial"/>
          </rPr>
          <t>Prendre la moyenne</t>
        </r>
      </text>
    </comment>
    <comment ref="Z96" authorId="0">
      <text>
        <r>
          <rPr>
            <sz val="12"/>
            <color indexed="81"/>
            <rFont val="Arial"/>
          </rPr>
          <t>Prendre la moyenne</t>
        </r>
      </text>
    </comment>
    <comment ref="Z99" authorId="0">
      <text>
        <r>
          <rPr>
            <sz val="12"/>
            <color indexed="81"/>
            <rFont val="Arial"/>
          </rPr>
          <t>Prendre la moyenne</t>
        </r>
      </text>
    </comment>
    <comment ref="Z102" authorId="0">
      <text>
        <r>
          <rPr>
            <sz val="12"/>
            <color indexed="81"/>
            <rFont val="Arial"/>
          </rPr>
          <t>Prendre la moyenne -pénalité si nbre de cases cochées &lt;
2</t>
        </r>
      </text>
    </comment>
    <comment ref="Z116" authorId="0">
      <text>
        <r>
          <rPr>
            <b/>
            <sz val="12"/>
            <color indexed="81"/>
            <rFont val="Calibri"/>
          </rPr>
          <t>prendre la valeur min si une case est cochée</t>
        </r>
        <r>
          <rPr>
            <b/>
            <sz val="9"/>
            <color indexed="81"/>
            <rFont val="Calibri"/>
            <family val="2"/>
          </rPr>
          <t xml:space="preserve">
</t>
        </r>
        <r>
          <rPr>
            <sz val="9"/>
            <color indexed="81"/>
            <rFont val="Calibri"/>
            <family val="2"/>
          </rPr>
          <t xml:space="preserve">
</t>
        </r>
      </text>
    </comment>
    <comment ref="Z119" authorId="0">
      <text>
        <r>
          <rPr>
            <sz val="12"/>
            <color indexed="81"/>
            <rFont val="Arial"/>
          </rPr>
          <t>Prendre la moyenne - pénalité si nbre de cases cochées &lt;3</t>
        </r>
        <r>
          <rPr>
            <sz val="9"/>
            <color indexed="81"/>
            <rFont val="Calibri"/>
            <family val="2"/>
          </rPr>
          <t xml:space="preserve">
</t>
        </r>
      </text>
    </comment>
    <comment ref="Z122" authorId="0">
      <text>
        <r>
          <rPr>
            <sz val="12"/>
            <color indexed="81"/>
            <rFont val="Arial"/>
          </rPr>
          <t>Prendre la moyenne</t>
        </r>
        <r>
          <rPr>
            <sz val="9"/>
            <color indexed="81"/>
            <rFont val="Calibri"/>
            <family val="2"/>
          </rPr>
          <t xml:space="preserve">
</t>
        </r>
      </text>
    </comment>
    <comment ref="Z125" authorId="0">
      <text>
        <r>
          <rPr>
            <sz val="12"/>
            <color indexed="81"/>
            <rFont val="Arial"/>
          </rPr>
          <t>Prendre la valeur mini - pénalité si nbre de cases cochées &lt;2</t>
        </r>
        <r>
          <rPr>
            <sz val="9"/>
            <color indexed="81"/>
            <rFont val="Calibri"/>
            <family val="2"/>
          </rPr>
          <t xml:space="preserve">
</t>
        </r>
      </text>
    </comment>
    <comment ref="Z128" authorId="0">
      <text>
        <r>
          <rPr>
            <sz val="12"/>
            <color indexed="81"/>
            <rFont val="Arial"/>
          </rPr>
          <t>Prendre le nombre de cases cochées</t>
        </r>
        <r>
          <rPr>
            <sz val="9"/>
            <color indexed="81"/>
            <rFont val="Calibri"/>
            <family val="2"/>
          </rPr>
          <t xml:space="preserve">
</t>
        </r>
      </text>
    </comment>
  </commentList>
</comments>
</file>

<file path=xl/sharedStrings.xml><?xml version="1.0" encoding="utf-8"?>
<sst xmlns="http://schemas.openxmlformats.org/spreadsheetml/2006/main" count="1047" uniqueCount="328">
  <si>
    <t>COP</t>
  </si>
  <si>
    <t>conseil pédagogique</t>
  </si>
  <si>
    <t>assemblée générale</t>
  </si>
  <si>
    <t>C.A</t>
  </si>
  <si>
    <t>Intervenant(s) extérieur(s)</t>
  </si>
  <si>
    <r>
      <rPr>
        <sz val="11"/>
        <color indexed="8"/>
        <rFont val="Arial"/>
      </rPr>
      <t xml:space="preserve">D'autres acteurs sont impliqués dans le pilotage </t>
    </r>
  </si>
  <si>
    <t>tout au long de l'année</t>
  </si>
  <si>
    <t>Le pilotage est assuré</t>
  </si>
  <si>
    <t>par le chef de travaux</t>
  </si>
  <si>
    <t>par l'équipe éducative</t>
  </si>
  <si>
    <t>par le pilote</t>
  </si>
  <si>
    <t>ITEM</t>
  </si>
  <si>
    <t>professeur(s) coordonateur(s)</t>
  </si>
  <si>
    <t>intervenant(s) extérieur(s)</t>
  </si>
  <si>
    <t>par le pilote, sans consultation</t>
  </si>
  <si>
    <t>par le/la CPE</t>
  </si>
  <si>
    <t>pénalité</t>
  </si>
  <si>
    <t>situation
actuelle</t>
  </si>
  <si>
    <t>Situation
 Attendue</t>
  </si>
  <si>
    <t>GRAPHIQUE</t>
  </si>
  <si>
    <t>Indiquer vos réponses dans les cases jaunes en cochant (X), pour chaque item, la ou les cases  correspondantes à votre situation</t>
  </si>
  <si>
    <t>PISTE(S) D'AMELIORATION</t>
  </si>
  <si>
    <t>Les séances d'AP sont animées par des intervenants</t>
  </si>
  <si>
    <t>par le chef d'établissement</t>
  </si>
  <si>
    <t>par l'adjoint</t>
  </si>
  <si>
    <t>par des professeurs</t>
  </si>
  <si>
    <t>CVL ou Conseil des délégués</t>
  </si>
  <si>
    <t>de manière informelle : exprimés par les acteurs</t>
  </si>
  <si>
    <t>Professeurs en HSE</t>
  </si>
  <si>
    <t>professeurs en HSA ou heures "poste"</t>
  </si>
  <si>
    <t>Fiche n°1</t>
  </si>
  <si>
    <t>Le dispositif "Accompagnement Personnalisé" est formalisé</t>
  </si>
  <si>
    <r>
      <t xml:space="preserve"> </t>
    </r>
    <r>
      <rPr>
        <sz val="11"/>
        <rFont val="Arial"/>
      </rPr>
      <t>sous la forme d'un projet écrit</t>
    </r>
  </si>
  <si>
    <t>sous la forme d'un projet écrit présenté au CA</t>
  </si>
  <si>
    <t>sous la forme d'un projet écrit intégré au projet d'établissement</t>
  </si>
  <si>
    <r>
      <t xml:space="preserve"> </t>
    </r>
    <r>
      <rPr>
        <sz val="11"/>
        <rFont val="Arial"/>
      </rPr>
      <t>sous la forme d'un projet écrit présenté au conseil pédagogique</t>
    </r>
  </si>
  <si>
    <r>
      <t xml:space="preserve">par un professeur </t>
    </r>
    <r>
      <rPr>
        <sz val="11"/>
        <rFont val="Arial"/>
      </rPr>
      <t>pour un niveau ou un regroupement de classes</t>
    </r>
  </si>
  <si>
    <r>
      <t xml:space="preserve">  </t>
    </r>
    <r>
      <rPr>
        <b/>
        <sz val="24"/>
        <color indexed="9"/>
        <rFont val="Arial"/>
      </rPr>
      <t>LE PILOTAGE DE L'AP</t>
    </r>
  </si>
  <si>
    <t>Résultats par colonne</t>
  </si>
  <si>
    <t>par CPE ou chef de travaux pour tous les niveaux</t>
  </si>
  <si>
    <t>nombre de réponses cochées</t>
  </si>
  <si>
    <t>valeur
 max obtenue</t>
  </si>
  <si>
    <t>Moyenne des réponses</t>
  </si>
  <si>
    <t>réponse(s) à éviter</t>
  </si>
  <si>
    <t>Conseils</t>
  </si>
  <si>
    <r>
      <t xml:space="preserve">  </t>
    </r>
    <r>
      <rPr>
        <b/>
        <sz val="16"/>
        <color indexed="9"/>
        <rFont val="Arial"/>
      </rPr>
      <t>L'ORGANISATION DE L'AP</t>
    </r>
  </si>
  <si>
    <t>Fiche n°2</t>
  </si>
  <si>
    <t>Les heures d'AP sont organisées
* barrette = plage commune à plusieurs classes.
Cette organisation permet de mutualiser les ressources humaines et matérielles</t>
  </si>
  <si>
    <t xml:space="preserve">en barrette* de plusieurs classes d'un même niveau </t>
  </si>
  <si>
    <t>en barrette par niveau 
(toutes les classes d'un même niveau)</t>
  </si>
  <si>
    <t xml:space="preserve">en barrette sur plusieurs niveaux  </t>
  </si>
  <si>
    <t>en barrette de plusieurs classes de même série ou filières connexes (LP et LGT)</t>
  </si>
  <si>
    <t xml:space="preserve">sur des créneaux horaires fixes pour chaque classe mais sans barrette </t>
  </si>
  <si>
    <t>Dans l’emploi du temps des élèves, les plages dédiées à l’AP sont identifiées</t>
  </si>
  <si>
    <r>
      <t xml:space="preserve">sur des créneaux horaires fixes </t>
    </r>
    <r>
      <rPr>
        <strike/>
        <sz val="11"/>
        <color indexed="10"/>
        <rFont val="Arial"/>
      </rPr>
      <t/>
    </r>
  </si>
  <si>
    <r>
      <t xml:space="preserve">en partie sur des plages dédiées aux options à petit flux
</t>
    </r>
    <r>
      <rPr>
        <u/>
        <sz val="12"/>
        <rFont val="Calibri"/>
      </rPr>
      <t>(LGT ou collège)</t>
    </r>
  </si>
  <si>
    <t>mais parfois assimilées à des enseignements facultatifs (Sections Européennes…)</t>
  </si>
  <si>
    <t>sur 2H, sur tous les niveaux</t>
  </si>
  <si>
    <t>sur 2H sur certains niveaux</t>
  </si>
  <si>
    <t>Dans l'emploi du temps des professeurs, les plages dédiées à l'AP sont identifiées</t>
  </si>
  <si>
    <t>sur des créneaux horaires fixes communs à tous les professeurs de l'équipe pédagogique d'une classe (barrette par classe)</t>
  </si>
  <si>
    <t>sur des créneaux horaires fixes communs à tous les professeurs d'un même niveau (barrette  professeurs)</t>
  </si>
  <si>
    <t xml:space="preserve">sur des créneaux horaires fixes communs à tous les professeurs de plusieurs  niveaux </t>
  </si>
  <si>
    <t>par le professeur lui-même selon les possibilités laissées par l'edt, pour une intervention régulière sur l'année</t>
  </si>
  <si>
    <t>par le professeur lui-même  selon les possibilités laissées par l'edt, pour une intervention ponctuelle</t>
  </si>
  <si>
    <t>L'organisation des heures d'AP permet un encadrement des élèves 
* encadrant = adulte ayant en charge les élèves (professeurs, intervenants…)</t>
  </si>
  <si>
    <t xml:space="preserve"> par les professeurs de l'équipe pédagogique de la classe</t>
  </si>
  <si>
    <t xml:space="preserve">par des  professeurs extérieurs à l'équipe pédagogique de la classe </t>
  </si>
  <si>
    <t>par plusieurs professeurs et/ou intervenants simultanément 
(co-animation)</t>
  </si>
  <si>
    <t>par le même professeur tout au long de  l'année</t>
  </si>
  <si>
    <t>L'organisation des heures d'AP permet la construction de groupes d'élèves</t>
  </si>
  <si>
    <t>issus d'une même classe</t>
  </si>
  <si>
    <t>issus de classes différentes mais d'un même niveau</t>
  </si>
  <si>
    <t xml:space="preserve">issus de classes et de niveaux différents </t>
  </si>
  <si>
    <t xml:space="preserve">Les heures d'AP sont planifiées </t>
  </si>
  <si>
    <t>par niveau pour organiser des actions communes</t>
  </si>
  <si>
    <t xml:space="preserve">sur l'année </t>
  </si>
  <si>
    <t>sur une partie de l'année (au moins les 2/3)</t>
  </si>
  <si>
    <t>Résultat pour l'item</t>
  </si>
  <si>
    <t>valeur min obtenue</t>
  </si>
  <si>
    <t xml:space="preserve">Le pilotage par un membre de l'équipe de direction est souhaitable.    </t>
  </si>
  <si>
    <t xml:space="preserve">La coordination est plus efficace quand elle est assurée par une seule personne. </t>
  </si>
  <si>
    <t>Les besoins de formation doivent être clairement identifiés et de manière objective.</t>
  </si>
  <si>
    <t xml:space="preserve">La mise en place d'un coordonateur par niveau est un élément clé et facilitateur.       </t>
  </si>
  <si>
    <t>La mise en place de l'AP en début d'année est essentielle et concerne la totalité de l'équipe éducative.</t>
  </si>
  <si>
    <t xml:space="preserve">  LA DÉMARCHE D'ACCOMPAGNEMENT PERSONNALISÉ</t>
  </si>
  <si>
    <t>Fiche n° 3</t>
  </si>
  <si>
    <t xml:space="preserve">Un diagnostic des besoins des élèves est réalisé </t>
  </si>
  <si>
    <t>en début d'année</t>
  </si>
  <si>
    <t>en début d'année puis renouvelé à chaque période (diagnostic dynamique)</t>
  </si>
  <si>
    <t>après le premier conseil de classe</t>
  </si>
  <si>
    <t>par anticipation dans le cadre d'une liaison (école/collège - collège lycée) ou du bilan de l'année précédente</t>
  </si>
  <si>
    <t>Le diagnostic est établi</t>
  </si>
  <si>
    <t>à partir d'un entretien individualisé</t>
  </si>
  <si>
    <t>à partir du livret personnel de compétences et/ou du dossier scolaire</t>
  </si>
  <si>
    <t>à partir des besoins énoncés par l'élève lui-même</t>
  </si>
  <si>
    <t>gérer quantitativement le flux des élèves (tous les élèves suivent un parcours identique décalé dans le temps)</t>
  </si>
  <si>
    <t xml:space="preserve">maintenir le groupe classe </t>
  </si>
  <si>
    <t>faire des groupes en fonction du choix des élèves</t>
  </si>
  <si>
    <t xml:space="preserve">en septembre et pour l'année scolaire </t>
  </si>
  <si>
    <t xml:space="preserve"> lors de la rédaction du projet d'AP 
(juin N-1), pour l'année scolaire N</t>
  </si>
  <si>
    <t>en cours d'année par les professeurs</t>
  </si>
  <si>
    <t>à la demande des intervenants en fonction de leurs besoins</t>
  </si>
  <si>
    <t>sur des périodes de longue durée (plus de 8 semaines, trimestre...)</t>
  </si>
  <si>
    <t>lors d'un entretien avec l'élève</t>
  </si>
  <si>
    <t>par une observation particulière du réinvestissement des acquis "AP" dans les enseignements disciplinaires</t>
  </si>
  <si>
    <t>par une auto-évaluation</t>
  </si>
  <si>
    <t>L'évaluation des acquis est prise en compte</t>
  </si>
  <si>
    <t>par la notation de devoirs, exercices… et éventuellement  une moyenne intégrée au bulletin scolaire</t>
  </si>
  <si>
    <t>par une appréciation sur le bulletin</t>
  </si>
  <si>
    <t>Une concertation des acteurs impliqués dans l'AP est prévue</t>
  </si>
  <si>
    <t>présentés à l'ensemble de l'équipe éducative</t>
  </si>
  <si>
    <t>communiqués aux responsables légaux</t>
  </si>
  <si>
    <t>notifiés dans une fiche de suivi individuel</t>
  </si>
  <si>
    <r>
      <t xml:space="preserve">Une communication présentant les finalités et la démarche d'AP est </t>
    </r>
    <r>
      <rPr>
        <sz val="12"/>
        <rFont val="Calibri"/>
      </rPr>
      <t>faite</t>
    </r>
  </si>
  <si>
    <t>collectivement auprès des élèves d'une même classe</t>
  </si>
  <si>
    <t>auprès des parents lors d'une réunion ou par courrier</t>
  </si>
  <si>
    <t>par une brochure distribuée aux élèves</t>
  </si>
  <si>
    <t>suite à un entretien individuel (ex: avec le professeur principal) et une phase de négociation</t>
  </si>
  <si>
    <t>suite à un choix réalisé par l'élève lui-même dans une liste de propositions</t>
  </si>
  <si>
    <t>en fonction des compétences validées ou non dans le LPC</t>
  </si>
  <si>
    <t xml:space="preserve">  LE CONTENU DE L'ACCOMPAGNEMENT PERSONNALISÉ</t>
  </si>
  <si>
    <t>Fiche n° 4</t>
  </si>
  <si>
    <t>d'approfondissement pour les élèves maîtrisant les compétences attendues</t>
  </si>
  <si>
    <t>de prolongement des cours</t>
  </si>
  <si>
    <t>autour d'une seule discipline</t>
  </si>
  <si>
    <t xml:space="preserve">autour de plusieurs disciplines </t>
  </si>
  <si>
    <t xml:space="preserve">autour d'une activité mobilisant une compétence </t>
  </si>
  <si>
    <t>autour d'une tâche complexe mobilisant des compétences</t>
  </si>
  <si>
    <t>pour une information sur les métiers avec si possible une rencontre avec des professionnels</t>
  </si>
  <si>
    <t>pour une information sur les filières, les séries, les voies de formation</t>
  </si>
  <si>
    <t>et permettent une immersion dans d'autres filières</t>
  </si>
  <si>
    <t>et permettent une préparation aux méthodes de travail de l'enseignement supérieur</t>
  </si>
  <si>
    <t>et permettent un accompagnement sur les outils d'aide à l'orientation</t>
  </si>
  <si>
    <t>La diversité des intervenants est une richesse pour l'AP et facilite la transversalité.</t>
  </si>
  <si>
    <t xml:space="preserve">Le pilote consulte les instances et  dispositifs internes de l'établissement </t>
  </si>
  <si>
    <t>Les besoins de formation des équipes éducatives sont identifiés</t>
  </si>
  <si>
    <t>L'accompagnement personnalisé s'articule autour de trois activités : soutien/remédiation sur les compétences de base - approfondissement - aide à l'orientation. Il se distingue du face-à-face disciplinaire.</t>
  </si>
  <si>
    <t>Pour donner du sens au travail mené en accompagnement personnalisé, l'élève doit pouvoir identifier les compétences travaillées et pouvoir les réinvestir dans ses apprentissages.</t>
  </si>
  <si>
    <t xml:space="preserve">Un temps de concertation entre les acteurs de l'AP est nécessaire entre chaque période. </t>
  </si>
  <si>
    <t>L'affichage de plage(s) crédibilise l'AP. Tous les élèves devant bénéficier de ce dispositif, aucun autre enseignement ne doit y être superposé.</t>
  </si>
  <si>
    <t>L'affichage de plage(s) crédibilise l'AP qui est alors considéré comme un enseignement à part entière et assure la disponibilté des professeurs.</t>
  </si>
  <si>
    <t>Un professeur extérieur à la classe portera un regard différent sur l'élève. Un temps de concertation, d'échange entre professeurs est alors indispensable.</t>
  </si>
  <si>
    <t>par le CPE</t>
  </si>
  <si>
    <t>par le pilote avec consultation  (réunion bilan AP,…)</t>
  </si>
  <si>
    <t>Les besoins de formation des équipes éducatives sont identifiés et exprimés</t>
  </si>
  <si>
    <t xml:space="preserve">  de manière informelle par les acteurs</t>
  </si>
  <si>
    <t xml:space="preserve"> professeur(s) ressource(s) AP</t>
  </si>
  <si>
    <t>des informations écrites</t>
  </si>
  <si>
    <t>une réunion de l'ensemble des personnels</t>
  </si>
  <si>
    <t>une réunion des nouveaux arrivants</t>
  </si>
  <si>
    <t>une réunion des personnels impliqués</t>
  </si>
  <si>
    <t>un conseil pédagogique</t>
  </si>
  <si>
    <t xml:space="preserve">Le pilote s'appuie sur les instances et  dispositifs internes de l'établissement </t>
  </si>
  <si>
    <t>de développement personnel</t>
  </si>
  <si>
    <t>en lien avec l'orientation</t>
  </si>
  <si>
    <t>de développement de compétences disciplinaires non matrisées</t>
  </si>
  <si>
    <t>de développement de compétences transversales non maîtrisées</t>
  </si>
  <si>
    <t>sur des exercices</t>
  </si>
  <si>
    <t>sur des compétence(s) à acquérir</t>
  </si>
  <si>
    <t>sur un intitulé "accrocheur"</t>
  </si>
  <si>
    <t>sur la réalisation d'un projet annuel</t>
  </si>
  <si>
    <t>sur la réalisation d'un mini-projet</t>
  </si>
  <si>
    <t>chaque professeur</t>
  </si>
  <si>
    <t>le professeur principal</t>
  </si>
  <si>
    <t>l'équipe pédagogique de la classe</t>
  </si>
  <si>
    <t>en barrette de plusieurs classes de même série ou filières connexes 
(LP et LGT)</t>
  </si>
  <si>
    <t>sur 2H sur certains niveaux uniquement</t>
  </si>
  <si>
    <t xml:space="preserve">issus de classes de niveaux différents </t>
  </si>
  <si>
    <t>issus de classes d'une même filière 
(LP et LGT)</t>
  </si>
  <si>
    <t xml:space="preserve">à effectif modulable (dont certains à effectif réduit) </t>
  </si>
  <si>
    <t xml:space="preserve">Les moyens dédiés à l'AP sont planifiés </t>
  </si>
  <si>
    <t>Déclenchement du conseil si :</t>
  </si>
  <si>
    <t>Au fur et à mesure de l'année  par les enseignants dans leur cours de façon indépendante</t>
  </si>
  <si>
    <t>à partir d'évaluation(s) diagnostique(s) et/ou de l'observation des apprentissages (démarche collective- grille)</t>
  </si>
  <si>
    <t>au jugé des enseignants (sans outil particulier)</t>
  </si>
  <si>
    <t xml:space="preserve">faire des groupes de besoins (acquisition de compétence(s)) </t>
  </si>
  <si>
    <t>faire des groupes de niveaux (en fonction des résultats disciplinaires)</t>
  </si>
  <si>
    <t xml:space="preserve">à l'issue du ou des diagnostics des besoins </t>
  </si>
  <si>
    <t>à l'issue du diagnostic des besoins (fin septembre)</t>
  </si>
  <si>
    <t>à l'issue de chaque diagnostic des besoins  en cours d'année</t>
  </si>
  <si>
    <t>sur des périodes de courtes durées (3 à 5 semaines)</t>
  </si>
  <si>
    <t xml:space="preserve">pour une période entre chaque vacances scolaires </t>
  </si>
  <si>
    <t>lors d'une évaluation  formative menée en AP</t>
  </si>
  <si>
    <t>par un retour oral de l'enseignant vers l'élève</t>
  </si>
  <si>
    <t>par un bilan dans une fiche de suivi individuel, un portfolio, livret de compétences…</t>
  </si>
  <si>
    <t>en fin d'année</t>
  </si>
  <si>
    <t>Les temps de concertation réunissent</t>
  </si>
  <si>
    <t>les professeurs principaux</t>
  </si>
  <si>
    <t xml:space="preserve"> l'ensemble des acteurs impliqués dans l'AP</t>
  </si>
  <si>
    <t>les coordonnateurs par niveau</t>
  </si>
  <si>
    <t>les acteurs et le pilote</t>
  </si>
  <si>
    <t>auprès de l'ensemble de l'équipe éducative</t>
  </si>
  <si>
    <t xml:space="preserve">Chaque année, l'impulsion de la mise en œuvre de l'AP se fait par </t>
  </si>
  <si>
    <t>CPE et/ou assistant pédagogique</t>
  </si>
  <si>
    <r>
      <t xml:space="preserve">en partie sur des plages dédiées aux options à petit flux
</t>
    </r>
    <r>
      <rPr>
        <u/>
        <sz val="11"/>
        <rFont val="Arial"/>
      </rPr>
      <t>(LGT ou collège)</t>
    </r>
  </si>
  <si>
    <t xml:space="preserve">l'ensemble des équipes en charge de l'AP </t>
  </si>
  <si>
    <t>issus de classes d'une même filière</t>
  </si>
  <si>
    <t>sur une partie de l'année 
(au moins les 2/3)</t>
  </si>
  <si>
    <t>CPE, assistant pédagogique</t>
  </si>
  <si>
    <t xml:space="preserve">D'autres acteurs sont impliqués dans le pilotage </t>
  </si>
  <si>
    <r>
      <t xml:space="preserve">mon objectif </t>
    </r>
    <r>
      <rPr>
        <sz val="11"/>
        <color rgb="FF000000"/>
        <rFont val="Wingdings 3"/>
      </rPr>
      <t>c</t>
    </r>
  </si>
  <si>
    <t>mon objectif</t>
  </si>
  <si>
    <t>GRAPHIQUE FICHE N°1 : Pilotage AP</t>
  </si>
  <si>
    <t>Si résultat de l'item &lt; 7</t>
  </si>
  <si>
    <t>Si résultat de l'item &lt; 10</t>
  </si>
  <si>
    <t>Si résultat de l'item &lt;10</t>
  </si>
  <si>
    <t>Si résultat de l'item &lt; 8</t>
  </si>
  <si>
    <t>Le dispositif d'AP doit faire l'objet d'un volet du projet d'établissement et doit être présenté aux différentes instances de l'établissement.</t>
  </si>
  <si>
    <t>résultat de l'item &lt;8</t>
  </si>
  <si>
    <t>résultat de l'item &lt;10</t>
  </si>
  <si>
    <t>résultat de l'item &lt;9</t>
  </si>
  <si>
    <t>GRAPHIQUE FICHE N°2 : Organisation AP</t>
  </si>
  <si>
    <t>résultat de l'item &lt;3</t>
  </si>
  <si>
    <t>GRAPHIQUE FICHE N°3 : Démarche AP</t>
  </si>
  <si>
    <t>GRAPHIQUE FICHE N°4 : Contenu AP</t>
  </si>
  <si>
    <t>Résultat item inférieure à 9</t>
  </si>
  <si>
    <t>Résultat item inférieure à 6</t>
  </si>
  <si>
    <t>Résultat item inférieur à 10</t>
  </si>
  <si>
    <t xml:space="preserve">début septembre et pour l'année scolaire </t>
  </si>
  <si>
    <t>à l'issue du diagnostic des besoins 
(fin septembre)</t>
  </si>
  <si>
    <t>résultat de l'item &lt; 8</t>
  </si>
  <si>
    <t>résultat de l'item &lt; 10</t>
  </si>
  <si>
    <t>Des temps d'échanges entre les acteurs de l'AP et le pilote sont indispensables pour impulser une dynamique et un suivi efficace des actions.</t>
  </si>
  <si>
    <t>PLUS
VALUE</t>
  </si>
  <si>
    <r>
      <t xml:space="preserve">  </t>
    </r>
    <r>
      <rPr>
        <b/>
        <sz val="16"/>
        <color indexed="9"/>
        <rFont val="Arial"/>
      </rPr>
      <t>LE PILOTAGE DE L'AP</t>
    </r>
  </si>
  <si>
    <t xml:space="preserve">
 Mes constats / mes pistes de travail :
</t>
  </si>
  <si>
    <t>MOINS
VALUE</t>
  </si>
  <si>
    <r>
      <t xml:space="preserve">mon constat </t>
    </r>
    <r>
      <rPr>
        <sz val="11"/>
        <color rgb="FF000000"/>
        <rFont val="Wingdings 3"/>
      </rPr>
      <t>c</t>
    </r>
  </si>
  <si>
    <r>
      <t xml:space="preserve">mon objectif </t>
    </r>
    <r>
      <rPr>
        <sz val="12"/>
        <color rgb="FF000000"/>
        <rFont val="Wingdings 3"/>
      </rPr>
      <t>c</t>
    </r>
  </si>
  <si>
    <t>par classe</t>
  </si>
  <si>
    <t>de développement de compétences disciplinaires non maîtrisées</t>
  </si>
  <si>
    <t>Le brassage des élèves  dans des groupes à effectif plus petit que celui du groupe classe facilite la prise en compte des besoins.</t>
  </si>
  <si>
    <t>Une planification annuelle des moyens horaires alloués à l'année est indispensable pour assurer une prise en charge régulière. Un volant peut être conservé pour la mise en place d'actions ponctuelles.</t>
  </si>
  <si>
    <t>L'AP ne donne pas lieu à une notation (en Lycée). Un suivi des compétences travaillées et des progrès effectués sont souhaitables.</t>
  </si>
  <si>
    <t>Les axes d’investigation retenus sont : le pilotage, l’organisation, la démarche et le contenu de l’AP.</t>
  </si>
  <si>
    <t>Chaque axe est décliné en plusieurs items, comme le montre la copie d’écran ci-après :</t>
  </si>
  <si>
    <t>En « cochant », pour chaque item, une ou plusieurs cellules de couleur jaune, le chef d’établissement identifie la stratégie actuellement menée.</t>
  </si>
  <si>
    <t>Il est également possible de noter dans le cadre « mes constats / mes pistes de travail », au bas de la feuille, les remarques, idées et autres suggestions utiles à la mise en place d’une nouvelle stratégie.</t>
  </si>
  <si>
    <r>
      <t xml:space="preserve">2) </t>
    </r>
    <r>
      <rPr>
        <u/>
        <sz val="12"/>
        <color theme="1"/>
        <rFont val="Arial"/>
      </rPr>
      <t>LES BILANS</t>
    </r>
  </si>
  <si>
    <t>L’onglet « Bilan », propose pour chaque axe investigué, des pistes d’amélioration présentées sous forme de conseils. Un graphique « radar » vient compléter cette analyse en précisant le « niveau de performance » atteint pour chaque item.</t>
  </si>
  <si>
    <r>
      <t xml:space="preserve">3) </t>
    </r>
    <r>
      <rPr>
        <u/>
        <sz val="12"/>
        <color theme="1"/>
        <rFont val="Arial"/>
      </rPr>
      <t>MES OBJECTIFS</t>
    </r>
  </si>
  <si>
    <t>Quatre onglets supplémentaires permettent de sélectionner d’autres modalités de pilotage au sein de l’établissement et de se projeter ainsi dans une nouvelle stratégie.</t>
  </si>
  <si>
    <t>Ces onglets, de couleur verte, proposent :</t>
  </si>
  <si>
    <t>de saisir pour chaque item « mon objectif » (procédure identique à celle du §1)</t>
  </si>
  <si>
    <t>En fonction de la pertinence des choix effectués, les cellules « numéro de l’item »  et « mon objectif » peuvent changer de couleur :</t>
  </si>
  <si>
    <t xml:space="preserve">    </t>
  </si>
  <si>
    <t>Exemple pour la fiche n°1 
« Pilotage de l’AP »</t>
  </si>
  <si>
    <t xml:space="preserve"> </t>
  </si>
  <si>
    <r>
      <t>O</t>
    </r>
    <r>
      <rPr>
        <sz val="7"/>
        <color rgb="FFFF0000"/>
        <rFont val="Times New Roman"/>
      </rPr>
      <t xml:space="preserve">  </t>
    </r>
    <r>
      <rPr>
        <sz val="12"/>
        <color theme="1"/>
        <rFont val="Arial"/>
      </rPr>
      <t>couleur rouge </t>
    </r>
    <r>
      <rPr>
        <sz val="12"/>
        <color theme="1"/>
        <rFont val="Wingdings 3"/>
      </rPr>
      <t>c</t>
    </r>
    <r>
      <rPr>
        <sz val="12"/>
        <color theme="1"/>
        <rFont val="Arial"/>
      </rPr>
      <t xml:space="preserve"> moins-value</t>
    </r>
  </si>
  <si>
    <r>
      <t>ü</t>
    </r>
    <r>
      <rPr>
        <sz val="7"/>
        <color rgb="FF00FF00"/>
        <rFont val="Times New Roman"/>
      </rPr>
      <t xml:space="preserve"> </t>
    </r>
    <r>
      <rPr>
        <sz val="12"/>
        <color theme="1"/>
        <rFont val="Arial"/>
      </rPr>
      <t>couleur verte </t>
    </r>
    <r>
      <rPr>
        <sz val="12"/>
        <color theme="1"/>
        <rFont val="Wingdings 3"/>
      </rPr>
      <t>c</t>
    </r>
    <r>
      <rPr>
        <sz val="12"/>
        <color theme="1"/>
        <rFont val="Arial"/>
      </rPr>
      <t xml:space="preserve"> plus-value</t>
    </r>
  </si>
  <si>
    <t>NOTICE EXPLICATIVE</t>
  </si>
  <si>
    <r>
      <t xml:space="preserve">Elle se traduit, dans le cas d’une plus 
value apportée à l’item, par l’apparition 
d’un graphique « radar » vert hachuré 
</t>
    </r>
    <r>
      <rPr>
        <sz val="9"/>
        <color theme="1"/>
        <rFont val="Arial"/>
      </rPr>
      <t>(au second plan)</t>
    </r>
    <r>
      <rPr>
        <sz val="12"/>
        <color theme="1"/>
        <rFont val="Arial"/>
      </rPr>
      <t>.</t>
    </r>
  </si>
  <si>
    <t xml:space="preserve">L’évolution du « niveau de performance » est visible dans l’onglet « bilan ». </t>
  </si>
  <si>
    <t xml:space="preserve">
 Mes constats / mes pistes de travail 
</t>
  </si>
  <si>
    <t>Les quatre premiers onglets permettent d’obtenir un diagnostic de la mise en œuvre de l’accompagnement personnalisé au sein d’un établissement.</t>
  </si>
  <si>
    <r>
      <t xml:space="preserve">1) </t>
    </r>
    <r>
      <rPr>
        <u/>
        <sz val="12"/>
        <color theme="1"/>
        <rFont val="Arial"/>
      </rPr>
      <t>L’AUTO-ÉVALUATION DU DISPOSITIF EXISTANT</t>
    </r>
  </si>
  <si>
    <t>LE CONTENU DE L'ACCOMPAGNEMENT PERSONNALISÉ</t>
  </si>
  <si>
    <r>
      <t xml:space="preserve">de visualiser « mes constats », déjà formulés pour les quatre axes précédemment investigués </t>
    </r>
    <r>
      <rPr>
        <i/>
        <sz val="12"/>
        <color theme="1"/>
        <rFont val="Arial"/>
      </rPr>
      <t>(les remarques "mes constats/mes pistes de travail" apparaissent également sur la droite du tableau)</t>
    </r>
    <r>
      <rPr>
        <sz val="12"/>
        <color theme="1"/>
        <rFont val="Arial"/>
      </rPr>
      <t>,</t>
    </r>
  </si>
  <si>
    <t>c</t>
  </si>
  <si>
    <t>La durée des séquences d'AP est fixée</t>
  </si>
  <si>
    <t>La plus value apportée à l'élève (en terme de compétences, posture…) suite à une séquence d'AP est évaluée</t>
  </si>
  <si>
    <t>La répartition des élèves dans les groupes d'AP s'appuie sur des critères</t>
  </si>
  <si>
    <t>Le type de contenu (soutien, approfondissement, orientation, développement personnel…) des séquences d'AP est défini</t>
  </si>
  <si>
    <t xml:space="preserve">en fonction de la nature des contenus de chaque séquence (durées différentes) </t>
  </si>
  <si>
    <t>par une simple observation des enseignants au terme de la séquence</t>
  </si>
  <si>
    <t>entre chaque période un temps de régulation est proposé pour redéfinir les séquences d'AP et les groupes</t>
  </si>
  <si>
    <t>à la demande, indépendamment pour chaque séquence d'AP</t>
  </si>
  <si>
    <t>L'objectif et les résultats attendus pour chaque séquence d'AP sont</t>
  </si>
  <si>
    <t>explicités aux élèves à la première séance de la séquence d'AP</t>
  </si>
  <si>
    <t>explicités aux élèves avant la première séance de la séquence d'AP</t>
  </si>
  <si>
    <t xml:space="preserve">suite à une répartition quantitative des élèves par rapport au nombre de 
"groupes  d'AP" mis en place </t>
  </si>
  <si>
    <t>Le contenu pédagogique des séquences d'AP est défini par</t>
  </si>
  <si>
    <t xml:space="preserve">Les séquences d'AP proposent des activités </t>
  </si>
  <si>
    <t>La coordination* des séquences d'AP est assurée 
*choix des séquences d'AP et répartition des élèves</t>
  </si>
  <si>
    <t>La coordination* des séquences d'AP est assurée
*choix des séquences d'AP et répartition des élèves</t>
  </si>
  <si>
    <t>en fonction de la nature des contenus de chaque séquence (durées différentes)</t>
  </si>
  <si>
    <t xml:space="preserve">suite à une répartition quantitative des élèves par rapport au nombre de groupes  d'AP mis en place </t>
  </si>
  <si>
    <t xml:space="preserve">suite à une répartition quantitative des élèves par rapport au nombre de groupes d'AP mis en place </t>
  </si>
  <si>
    <t>Les contenus des séquences d'AP reposent essentiellement</t>
  </si>
  <si>
    <t xml:space="preserve"> Il importe que les séquences d'accompagnement personnalisé soient organisés autour de plusieurs disciplines, avec un travail spécifique sur une compétence dans le cas du soutien, ou sur une tâche complexe dans le cas de l'approfondissement.</t>
  </si>
  <si>
    <t>Les séquences d'AP "orientation" sont proposées aux élèves</t>
  </si>
  <si>
    <t>La coordination* des séquences d'AP est assurée 
*choix des séquence d'AP et répartition des élèves</t>
  </si>
  <si>
    <t>La mise en barette sur plusieurs classes d'un même niveau permet d'adapter les propositions de séquences d'AP aux besoins des élèves.</t>
  </si>
  <si>
    <t>La répartition des élèves dans les séquences d'AP s'appuie sur des critères</t>
  </si>
  <si>
    <t>Après une phase de diagnostic, le contenu pédagogique des séquences d'AP est défini au regard des besoins des élèves. L'élaboration de ce contenu  implique l'ensemble de l'équipe éducative.</t>
  </si>
  <si>
    <t>La plus value apportée à l'élève (en terme de compétences, posture…) suite à une  séquence d'AP est évaluée</t>
  </si>
  <si>
    <t>explicités aux élèves à la première séance de la séquence</t>
  </si>
  <si>
    <t>explicités aux élèves avant la première séance de la séquence</t>
  </si>
  <si>
    <t>Une séquence d'AP est proposée à l'élève</t>
  </si>
  <si>
    <t xml:space="preserve">suite à une réunion de l'équipe pédagogique qui défini une séquence d'AP  adaptée au diagnostic réalisé </t>
  </si>
  <si>
    <t xml:space="preserve">suite à une réunion de l'équipe pédagogique qui impose une séquence d'AP adaptée au diagnostic réalisé </t>
  </si>
  <si>
    <t xml:space="preserve">suite à une réunion de l'équipe pédagogique qui défini une séquence d'AP adaptée au diagnostic réalisé </t>
  </si>
  <si>
    <t>Les séquences d'AP visant à soutenir ou approfondir des compétences sont articulées</t>
  </si>
  <si>
    <t>Résultat chiffré</t>
  </si>
  <si>
    <t>mon objectif
arrière plan</t>
  </si>
  <si>
    <t>Constats &amp; Objectifs</t>
  </si>
  <si>
    <t xml:space="preserve"> LE PILOTAGE</t>
  </si>
  <si>
    <t>La consultation de plusieurs instances est souhaitable afin de réguler correctement l'AP et d'obtenir l'adhésion de la communauté éducative.</t>
  </si>
  <si>
    <r>
      <t xml:space="preserve">Transparence radar constats </t>
    </r>
    <r>
      <rPr>
        <sz val="12"/>
        <color rgb="FF000000"/>
        <rFont val="Wingdings 3"/>
      </rPr>
      <t>c</t>
    </r>
  </si>
  <si>
    <r>
      <rPr>
        <sz val="12"/>
        <color theme="1"/>
        <rFont val="Wingdings 3"/>
      </rPr>
      <t>c</t>
    </r>
    <r>
      <rPr>
        <sz val="12"/>
        <color theme="1"/>
        <rFont val="Arial"/>
      </rPr>
      <t xml:space="preserve"> Objectifs</t>
    </r>
  </si>
  <si>
    <r>
      <rPr>
        <sz val="11"/>
        <color theme="0"/>
        <rFont val="Wingdings 3"/>
      </rPr>
      <t>c</t>
    </r>
    <r>
      <rPr>
        <sz val="11"/>
        <color theme="0"/>
        <rFont val="Arial"/>
      </rPr>
      <t xml:space="preserve"> Constats </t>
    </r>
  </si>
  <si>
    <t>Radar
 transparent</t>
  </si>
  <si>
    <t xml:space="preserve"> L'ORGANISATION DE L'AP</t>
  </si>
  <si>
    <t>situation actuelle
(opaque)</t>
  </si>
  <si>
    <t>situation actuelle
(transparent)</t>
  </si>
  <si>
    <t>Fiche n°3</t>
  </si>
  <si>
    <t xml:space="preserve"> LE CONTENU DE L'AP</t>
  </si>
  <si>
    <t xml:space="preserve"> LA DEMARCHE DE L'AP</t>
  </si>
  <si>
    <t>Fiche n°4</t>
  </si>
  <si>
    <t xml:space="preserve">              Radar
         transparent</t>
  </si>
  <si>
    <t>Radar 
plein</t>
  </si>
  <si>
    <t xml:space="preserve">              Radar
               plein</t>
  </si>
  <si>
    <t>Radar
plein</t>
  </si>
  <si>
    <t>Une observation du réinvestissement dans les cours est à privilégier.</t>
  </si>
  <si>
    <t>L'information sur l'AP concerne l'ensemble des acteurs de la communauté éducative.</t>
  </si>
  <si>
    <t>Il est nécessaire de mettre en place un diagnostic dynamique (renouvelé au moins 2 à 3 fois par an) pour répondre au mieux aux besoins des élèves tout au long de l'année.</t>
  </si>
  <si>
    <t>La constitution de groupes de besoins apporte une plus grande efficacité à l'accompagnement personnalisé.</t>
  </si>
  <si>
    <t>Le déroulement des séquences d'AP sur des durées définies (3 à 7 semaines) facilite le travail sur des objectifs précis et permet une régulation.</t>
  </si>
  <si>
    <t>Le contenu des séquences d'AP doit être le fruit d'un travail collaboratif de l'équipe éducative.</t>
  </si>
  <si>
    <t>L'efficacité des séquences d'AP "orientation" repose sur une pluralité d'activités (information sur les voies de formation et les métiers, découverte des formations, préparation aux méthodes de l'enseignement supérieur, accompagnement sur les outils d'aide à l'orientation).</t>
  </si>
  <si>
    <t>résultat de l'item &lt;6</t>
  </si>
  <si>
    <r>
      <t xml:space="preserve"> Le diagnostic doit s'appuyer sur des données issues de plusieurs sources</t>
    </r>
    <r>
      <rPr>
        <sz val="12"/>
        <rFont val="Calibri"/>
        <scheme val="minor"/>
      </rPr>
      <t xml:space="preserve"> "fiables" com</t>
    </r>
    <r>
      <rPr>
        <sz val="12"/>
        <color theme="1"/>
        <rFont val="Calibri"/>
        <family val="2"/>
        <scheme val="minor"/>
      </rPr>
      <t xml:space="preserve">me un entretien, la consultation du LPC, des observations en classe, des évaluations diagnostiques… </t>
    </r>
  </si>
  <si>
    <t>résultat de l'item &lt; 7</t>
  </si>
  <si>
    <t>Il est essentiel d'expliciter aux élèves les objectifs et critères de réussite d'une séquence d'AP avant qu'elle ne débute.</t>
  </si>
  <si>
    <t>individuellement auprès de chaque élève (ex: accueil en début d'année, première séance AP de l'année ...)</t>
  </si>
  <si>
    <t>individuellement auprès de chaque élève (ex: accueil en début d'année, première séance AP de l'année...)</t>
  </si>
  <si>
    <t>En règle générale, une phase de négociation, intervenant à la suite d'un diagnostic, permet d'obtenir l'adhésion de l'élève.</t>
  </si>
</sst>
</file>

<file path=xl/styles.xml><?xml version="1.0" encoding="utf-8"?>
<styleSheet xmlns="http://schemas.openxmlformats.org/spreadsheetml/2006/main">
  <numFmts count="1">
    <numFmt numFmtId="164" formatCode="0.0"/>
  </numFmts>
  <fonts count="82">
    <font>
      <sz val="12"/>
      <color theme="1"/>
      <name val="Calibri"/>
      <family val="2"/>
      <scheme val="minor"/>
    </font>
    <font>
      <sz val="11"/>
      <color indexed="8"/>
      <name val="Calibri"/>
    </font>
    <font>
      <sz val="11"/>
      <color indexed="8"/>
      <name val="Arial"/>
    </font>
    <font>
      <sz val="8"/>
      <name val="Calibri"/>
      <family val="2"/>
    </font>
    <font>
      <sz val="20"/>
      <color indexed="8"/>
      <name val="Calibri"/>
    </font>
    <font>
      <b/>
      <sz val="11"/>
      <color indexed="81"/>
      <name val="Calibri"/>
    </font>
    <font>
      <sz val="11"/>
      <color indexed="81"/>
      <name val="Calibri"/>
    </font>
    <font>
      <sz val="11"/>
      <name val="Arial"/>
    </font>
    <font>
      <b/>
      <sz val="12"/>
      <color indexed="8"/>
      <name val="Arial"/>
    </font>
    <font>
      <b/>
      <sz val="24"/>
      <color indexed="9"/>
      <name val="Arial"/>
    </font>
    <font>
      <b/>
      <sz val="16"/>
      <color indexed="9"/>
      <name val="Arial"/>
    </font>
    <font>
      <b/>
      <i/>
      <sz val="16"/>
      <color indexed="9"/>
      <name val="Calibri"/>
      <family val="2"/>
    </font>
    <font>
      <sz val="20"/>
      <color indexed="8"/>
      <name val="Calibri"/>
    </font>
    <font>
      <strike/>
      <sz val="11"/>
      <color indexed="10"/>
      <name val="Arial"/>
    </font>
    <font>
      <sz val="12"/>
      <name val="Calibri"/>
    </font>
    <font>
      <u/>
      <sz val="12"/>
      <name val="Calibri"/>
    </font>
    <font>
      <sz val="11"/>
      <name val="Calibri"/>
      <family val="2"/>
    </font>
    <font>
      <sz val="11"/>
      <name val="Symbol"/>
      <family val="1"/>
    </font>
    <font>
      <sz val="9"/>
      <color indexed="81"/>
      <name val="Calibri"/>
      <family val="2"/>
    </font>
    <font>
      <b/>
      <sz val="9"/>
      <color indexed="81"/>
      <name val="Calibri"/>
      <family val="2"/>
    </font>
    <font>
      <b/>
      <sz val="16"/>
      <color indexed="9"/>
      <name val="Arial"/>
    </font>
    <font>
      <sz val="20"/>
      <name val="Calibri"/>
      <family val="2"/>
    </font>
    <font>
      <b/>
      <sz val="9"/>
      <color indexed="81"/>
      <name val="Tahoma"/>
      <family val="2"/>
    </font>
    <font>
      <sz val="9"/>
      <color indexed="81"/>
      <name val="Tahoma"/>
      <family val="2"/>
    </font>
    <font>
      <b/>
      <i/>
      <sz val="16"/>
      <color indexed="9"/>
      <name val="Arial"/>
    </font>
    <font>
      <sz val="12"/>
      <color theme="0"/>
      <name val="Calibri"/>
      <family val="2"/>
      <scheme val="minor"/>
    </font>
    <font>
      <sz val="12"/>
      <color rgb="FFFF0000"/>
      <name val="Calibri"/>
      <family val="2"/>
      <scheme val="minor"/>
    </font>
    <font>
      <sz val="11"/>
      <color theme="1"/>
      <name val="Arial"/>
    </font>
    <font>
      <sz val="9"/>
      <color theme="1"/>
      <name val="Calibri"/>
      <scheme val="minor"/>
    </font>
    <font>
      <sz val="12"/>
      <color theme="1"/>
      <name val="Arial"/>
    </font>
    <font>
      <sz val="20"/>
      <color theme="1"/>
      <name val="Calibri"/>
      <scheme val="minor"/>
    </font>
    <font>
      <sz val="11"/>
      <color rgb="FFFF0000"/>
      <name val="Arial"/>
      <family val="2"/>
    </font>
    <font>
      <b/>
      <sz val="16"/>
      <color theme="0"/>
      <name val="Arial"/>
    </font>
    <font>
      <sz val="12"/>
      <color rgb="FF000000"/>
      <name val="Arial"/>
    </font>
    <font>
      <sz val="11"/>
      <color theme="0"/>
      <name val="Arial"/>
    </font>
    <font>
      <sz val="22"/>
      <color theme="1"/>
      <name val="Calibri"/>
      <scheme val="minor"/>
    </font>
    <font>
      <sz val="12"/>
      <name val="Calibri"/>
      <scheme val="minor"/>
    </font>
    <font>
      <sz val="12"/>
      <color rgb="FF000000"/>
      <name val="Calibri"/>
      <family val="2"/>
      <scheme val="minor"/>
    </font>
    <font>
      <sz val="11"/>
      <color rgb="FFFFFFFF"/>
      <name val="Arial"/>
    </font>
    <font>
      <b/>
      <sz val="16"/>
      <color theme="0"/>
      <name val="Calibri"/>
    </font>
    <font>
      <sz val="20"/>
      <name val="Calibri"/>
      <family val="2"/>
      <scheme val="minor"/>
    </font>
    <font>
      <b/>
      <sz val="24"/>
      <color theme="0"/>
      <name val="Calibri"/>
      <scheme val="minor"/>
    </font>
    <font>
      <sz val="11"/>
      <color theme="1"/>
      <name val="Symbol"/>
    </font>
    <font>
      <sz val="11"/>
      <color theme="1"/>
      <name val="Calibri"/>
      <scheme val="minor"/>
    </font>
    <font>
      <b/>
      <sz val="16"/>
      <color theme="0"/>
      <name val="Calibri"/>
      <scheme val="minor"/>
    </font>
    <font>
      <sz val="20"/>
      <color rgb="FF000000"/>
      <name val="Calibri"/>
      <scheme val="minor"/>
    </font>
    <font>
      <u/>
      <sz val="12"/>
      <color theme="10"/>
      <name val="Calibri"/>
      <family val="2"/>
      <scheme val="minor"/>
    </font>
    <font>
      <u/>
      <sz val="12"/>
      <color theme="11"/>
      <name val="Calibri"/>
      <family val="2"/>
      <scheme val="minor"/>
    </font>
    <font>
      <sz val="48"/>
      <color theme="1"/>
      <name val="Calibri"/>
      <scheme val="minor"/>
    </font>
    <font>
      <sz val="20"/>
      <name val="Arial"/>
    </font>
    <font>
      <sz val="8"/>
      <name val="Calibri"/>
      <family val="2"/>
      <scheme val="minor"/>
    </font>
    <font>
      <u/>
      <sz val="11"/>
      <name val="Arial"/>
    </font>
    <font>
      <sz val="11"/>
      <color rgb="FF000000"/>
      <name val="Calibri"/>
      <scheme val="minor"/>
    </font>
    <font>
      <sz val="11"/>
      <color rgb="FF000000"/>
      <name val="Arial"/>
    </font>
    <font>
      <sz val="11"/>
      <color rgb="FF000000"/>
      <name val="Symbol"/>
    </font>
    <font>
      <sz val="11"/>
      <color rgb="FF000000"/>
      <name val="Wingdings 3"/>
    </font>
    <font>
      <b/>
      <sz val="16"/>
      <color rgb="FF008000"/>
      <name val="Arial"/>
    </font>
    <font>
      <b/>
      <sz val="12"/>
      <color indexed="81"/>
      <name val="Calibri"/>
    </font>
    <font>
      <sz val="12"/>
      <color indexed="81"/>
      <name val="Arial"/>
    </font>
    <font>
      <sz val="12"/>
      <color theme="1"/>
      <name val="Wingdings 3"/>
    </font>
    <font>
      <sz val="12"/>
      <color indexed="81"/>
      <name val="Calibri"/>
    </font>
    <font>
      <sz val="12"/>
      <color rgb="FF000000"/>
      <name val="Wingdings 3"/>
    </font>
    <font>
      <sz val="12"/>
      <color theme="1"/>
      <name val="Cambria"/>
    </font>
    <font>
      <u/>
      <sz val="12"/>
      <color theme="1"/>
      <name val="Arial"/>
    </font>
    <font>
      <i/>
      <sz val="12"/>
      <color theme="1"/>
      <name val="Arial"/>
    </font>
    <font>
      <sz val="14"/>
      <color rgb="FF00FF00"/>
      <name val="Wingdings"/>
    </font>
    <font>
      <sz val="7"/>
      <color rgb="FF00FF00"/>
      <name val="Times New Roman"/>
    </font>
    <font>
      <sz val="14"/>
      <color rgb="FFFF0000"/>
      <name val="Wingdings 2"/>
    </font>
    <font>
      <sz val="7"/>
      <color rgb="FFFF0000"/>
      <name val="Times New Roman"/>
    </font>
    <font>
      <sz val="9"/>
      <color theme="1"/>
      <name val="Arial"/>
    </font>
    <font>
      <b/>
      <i/>
      <sz val="12"/>
      <color theme="1"/>
      <name val="Arial"/>
    </font>
    <font>
      <sz val="20"/>
      <color rgb="FF0000FF"/>
      <name val="Calibri"/>
      <scheme val="minor"/>
    </font>
    <font>
      <b/>
      <sz val="12"/>
      <color theme="1"/>
      <name val="Arial"/>
    </font>
    <font>
      <b/>
      <i/>
      <sz val="16"/>
      <color theme="0"/>
      <name val="Arial"/>
    </font>
    <font>
      <b/>
      <sz val="18"/>
      <color theme="0"/>
      <name val="Arial"/>
    </font>
    <font>
      <b/>
      <i/>
      <sz val="18"/>
      <color theme="0"/>
      <name val="Arial"/>
    </font>
    <font>
      <sz val="10"/>
      <color theme="1"/>
      <name val="Arial"/>
    </font>
    <font>
      <sz val="11"/>
      <color theme="0"/>
      <name val="Wingdings 3"/>
    </font>
    <font>
      <b/>
      <sz val="11"/>
      <color theme="1"/>
      <name val="Arial"/>
    </font>
    <font>
      <b/>
      <i/>
      <sz val="18"/>
      <color rgb="FFFFFFFF"/>
      <name val="Arial"/>
    </font>
    <font>
      <b/>
      <sz val="12"/>
      <color rgb="FF000000"/>
      <name val="Arial"/>
    </font>
    <font>
      <b/>
      <sz val="11"/>
      <color rgb="FF000000"/>
      <name val="Arial"/>
    </font>
  </fonts>
  <fills count="1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CC66FF"/>
        <bgColor indexed="64"/>
      </patternFill>
    </fill>
    <fill>
      <patternFill patternType="solid">
        <fgColor rgb="FF3366FF"/>
        <bgColor indexed="64"/>
      </patternFill>
    </fill>
    <fill>
      <patternFill patternType="solid">
        <fgColor rgb="FF00FF00"/>
        <bgColor indexed="64"/>
      </patternFill>
    </fill>
    <fill>
      <patternFill patternType="solid">
        <fgColor rgb="FFFF0000"/>
        <bgColor indexed="64"/>
      </patternFill>
    </fill>
    <fill>
      <patternFill patternType="solid">
        <fgColor rgb="FF3366FF"/>
        <bgColor rgb="FF000000"/>
      </patternFill>
    </fill>
    <fill>
      <patternFill patternType="solid">
        <fgColor rgb="FF00FF00"/>
        <bgColor rgb="FF000000"/>
      </patternFill>
    </fill>
    <fill>
      <patternFill patternType="solid">
        <fgColor rgb="FFFFFF00"/>
        <bgColor rgb="FF000000"/>
      </patternFill>
    </fill>
    <fill>
      <patternFill patternType="solid">
        <fgColor rgb="FFFCF305"/>
        <bgColor rgb="FF000000"/>
      </patternFill>
    </fill>
    <fill>
      <patternFill patternType="solid">
        <fgColor rgb="FF0000FF"/>
        <bgColor indexed="64"/>
      </patternFill>
    </fill>
    <fill>
      <patternFill patternType="solid">
        <fgColor rgb="FFF086FF"/>
        <bgColor indexed="64"/>
      </patternFill>
    </fill>
    <fill>
      <patternFill patternType="solid">
        <fgColor rgb="FFDF70FA"/>
        <bgColor indexed="64"/>
      </patternFill>
    </fill>
    <fill>
      <patternFill patternType="solid">
        <fgColor rgb="FFCC66FF"/>
        <bgColor rgb="FF000000"/>
      </patternFill>
    </fill>
  </fills>
  <borders count="52">
    <border>
      <left/>
      <right/>
      <top/>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diagonalUp="1" diagonalDown="1">
      <left style="medium">
        <color auto="1"/>
      </left>
      <right style="medium">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diagonalUp="1" diagonalDown="1">
      <left style="medium">
        <color auto="1"/>
      </left>
      <right style="thin">
        <color auto="1"/>
      </right>
      <top style="thin">
        <color auto="1"/>
      </top>
      <bottom style="thin">
        <color auto="1"/>
      </bottom>
      <diagonal style="thin">
        <color auto="1"/>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style="medium">
        <color auto="1"/>
      </right>
      <top style="thin">
        <color auto="1"/>
      </top>
      <bottom/>
      <diagonal/>
    </border>
    <border>
      <left/>
      <right style="medium">
        <color auto="1"/>
      </right>
      <top style="medium">
        <color auto="1"/>
      </top>
      <bottom/>
      <diagonal/>
    </border>
    <border>
      <left style="medium">
        <color auto="1"/>
      </left>
      <right style="medium">
        <color auto="1"/>
      </right>
      <top style="medium">
        <color auto="1"/>
      </top>
      <bottom style="dashed">
        <color auto="1"/>
      </bottom>
      <diagonal/>
    </border>
    <border>
      <left style="medium">
        <color auto="1"/>
      </left>
      <right style="medium">
        <color auto="1"/>
      </right>
      <top style="dashed">
        <color auto="1"/>
      </top>
      <bottom style="medium">
        <color auto="1"/>
      </bottom>
      <diagonal/>
    </border>
    <border>
      <left style="medium">
        <color auto="1"/>
      </left>
      <right style="medium">
        <color auto="1"/>
      </right>
      <top style="dashed">
        <color auto="1"/>
      </top>
      <bottom/>
      <diagonal/>
    </border>
    <border>
      <left style="medium">
        <color rgb="FFFF0000"/>
      </left>
      <right style="medium">
        <color rgb="FFFF0000"/>
      </right>
      <top style="medium">
        <color rgb="FFFF0000"/>
      </top>
      <bottom style="medium">
        <color rgb="FFFF0000"/>
      </bottom>
      <diagonal/>
    </border>
    <border>
      <left style="medium">
        <color auto="1"/>
      </left>
      <right style="medium">
        <color auto="1"/>
      </right>
      <top/>
      <bottom style="medium">
        <color rgb="FF000000"/>
      </bottom>
      <diagonal/>
    </border>
    <border>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rgb="FF008000"/>
      </left>
      <right/>
      <top style="medium">
        <color rgb="FF008000"/>
      </top>
      <bottom/>
      <diagonal/>
    </border>
    <border>
      <left style="medium">
        <color rgb="FF008000"/>
      </left>
      <right/>
      <top/>
      <bottom/>
      <diagonal/>
    </border>
    <border>
      <left style="medium">
        <color rgb="FF008000"/>
      </left>
      <right/>
      <top/>
      <bottom style="medium">
        <color rgb="FF008000"/>
      </bottom>
      <diagonal/>
    </border>
    <border>
      <left/>
      <right style="medium">
        <color rgb="FF008000"/>
      </right>
      <top/>
      <bottom style="medium">
        <color rgb="FF008000"/>
      </bottom>
      <diagonal/>
    </border>
    <border>
      <left/>
      <right/>
      <top/>
      <bottom style="medium">
        <color rgb="FF008000"/>
      </bottom>
      <diagonal/>
    </border>
    <border>
      <left/>
      <right style="medium">
        <color rgb="FF008000"/>
      </right>
      <top style="medium">
        <color rgb="FF008000"/>
      </top>
      <bottom/>
      <diagonal/>
    </border>
    <border>
      <left/>
      <right style="medium">
        <color rgb="FF008000"/>
      </right>
      <top/>
      <bottom/>
      <diagonal/>
    </border>
    <border>
      <left/>
      <right/>
      <top style="medium">
        <color rgb="FF008000"/>
      </top>
      <bottom/>
      <diagonal/>
    </border>
    <border>
      <left style="medium">
        <color rgb="FF0000FF"/>
      </left>
      <right style="medium">
        <color rgb="FF0000FF"/>
      </right>
      <top style="medium">
        <color rgb="FF0000FF"/>
      </top>
      <bottom/>
      <diagonal/>
    </border>
    <border>
      <left style="medium">
        <color rgb="FF0000FF"/>
      </left>
      <right style="medium">
        <color rgb="FF0000FF"/>
      </right>
      <top/>
      <bottom/>
      <diagonal/>
    </border>
    <border>
      <left style="medium">
        <color rgb="FF0000FF"/>
      </left>
      <right style="medium">
        <color rgb="FF0000FF"/>
      </right>
      <top/>
      <bottom style="medium">
        <color rgb="FF0000FF"/>
      </bottom>
      <diagonal/>
    </border>
    <border>
      <left style="medium">
        <color rgb="FF0000FF"/>
      </left>
      <right style="medium">
        <color rgb="FF0000FF"/>
      </right>
      <top style="medium">
        <color rgb="FF0000FF"/>
      </top>
      <bottom style="medium">
        <color rgb="FF0000FF"/>
      </bottom>
      <diagonal/>
    </border>
    <border>
      <left/>
      <right/>
      <top style="medium">
        <color auto="1"/>
      </top>
      <bottom style="medium">
        <color rgb="FF008000"/>
      </bottom>
      <diagonal/>
    </border>
    <border>
      <left style="medium">
        <color auto="1"/>
      </left>
      <right style="double">
        <color auto="1"/>
      </right>
      <top style="medium">
        <color auto="1"/>
      </top>
      <bottom style="medium">
        <color auto="1"/>
      </bottom>
      <diagonal/>
    </border>
    <border>
      <left style="double">
        <color auto="1"/>
      </left>
      <right style="double">
        <color auto="1"/>
      </right>
      <top style="medium">
        <color auto="1"/>
      </top>
      <bottom style="medium">
        <color auto="1"/>
      </bottom>
      <diagonal/>
    </border>
    <border>
      <left style="double">
        <color auto="1"/>
      </left>
      <right style="medium">
        <color auto="1"/>
      </right>
      <top style="medium">
        <color auto="1"/>
      </top>
      <bottom style="medium">
        <color auto="1"/>
      </bottom>
      <diagonal/>
    </border>
  </borders>
  <cellStyleXfs count="711">
    <xf numFmtId="0" fontId="0" fillId="0" borderId="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cellStyleXfs>
  <cellXfs count="536">
    <xf numFmtId="0" fontId="0" fillId="0" borderId="0" xfId="0"/>
    <xf numFmtId="0" fontId="27" fillId="0"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4" xfId="0" applyFont="1" applyBorder="1" applyAlignment="1">
      <alignment horizontal="center" vertical="center" wrapText="1"/>
    </xf>
    <xf numFmtId="0" fontId="27" fillId="3" borderId="6"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0" borderId="8" xfId="0" applyFont="1" applyBorder="1" applyAlignment="1">
      <alignment horizontal="center" vertical="center" wrapText="1"/>
    </xf>
    <xf numFmtId="0" fontId="0" fillId="0" borderId="0" xfId="0" applyBorder="1"/>
    <xf numFmtId="0" fontId="0" fillId="0" borderId="12" xfId="0" applyBorder="1"/>
    <xf numFmtId="0" fontId="0" fillId="0" borderId="4" xfId="0" applyBorder="1"/>
    <xf numFmtId="0" fontId="28" fillId="0" borderId="4" xfId="0" applyFont="1" applyBorder="1" applyAlignment="1">
      <alignment wrapText="1"/>
    </xf>
    <xf numFmtId="0" fontId="29" fillId="0" borderId="15" xfId="0" applyFont="1" applyBorder="1" applyAlignment="1">
      <alignment horizontal="center" vertical="center"/>
    </xf>
    <xf numFmtId="0" fontId="30" fillId="0" borderId="0" xfId="0" applyFont="1" applyBorder="1" applyAlignment="1">
      <alignment horizontal="center" vertical="center"/>
    </xf>
    <xf numFmtId="0" fontId="27" fillId="0" borderId="0" xfId="0" applyFont="1" applyBorder="1" applyAlignment="1">
      <alignment horizontal="left" vertical="center" wrapText="1"/>
    </xf>
    <xf numFmtId="0" fontId="27" fillId="0" borderId="0" xfId="0" applyFont="1" applyFill="1" applyBorder="1" applyAlignment="1">
      <alignment horizontal="center" vertical="center" wrapText="1"/>
    </xf>
    <xf numFmtId="0" fontId="0" fillId="0" borderId="2" xfId="0" applyBorder="1"/>
    <xf numFmtId="0" fontId="31" fillId="0" borderId="1"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30" fillId="0" borderId="16" xfId="0" applyFont="1" applyFill="1" applyBorder="1" applyAlignment="1">
      <alignment horizontal="center" vertical="center"/>
    </xf>
    <xf numFmtId="0" fontId="0" fillId="0" borderId="4" xfId="0" applyBorder="1" applyAlignment="1">
      <alignment horizontal="center" wrapText="1"/>
    </xf>
    <xf numFmtId="0" fontId="27" fillId="0" borderId="16" xfId="0" applyFont="1" applyFill="1" applyBorder="1" applyAlignment="1">
      <alignment horizontal="center" vertical="center" wrapText="1"/>
    </xf>
    <xf numFmtId="0" fontId="27" fillId="0" borderId="16" xfId="0" applyFont="1" applyFill="1" applyBorder="1" applyAlignment="1">
      <alignment horizontal="left" vertical="center" wrapText="1"/>
    </xf>
    <xf numFmtId="0" fontId="32" fillId="4" borderId="17" xfId="0" applyFont="1" applyFill="1" applyBorder="1" applyAlignment="1">
      <alignment vertical="center" wrapText="1"/>
    </xf>
    <xf numFmtId="0" fontId="33" fillId="0" borderId="0" xfId="0" applyFont="1" applyBorder="1" applyAlignment="1">
      <alignment horizont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5" fillId="5" borderId="20" xfId="0" applyFont="1" applyFill="1" applyBorder="1" applyAlignment="1">
      <alignment horizontal="center"/>
    </xf>
    <xf numFmtId="0" fontId="34" fillId="5" borderId="20" xfId="0" applyFont="1" applyFill="1" applyBorder="1" applyAlignment="1">
      <alignment horizontal="center" vertical="center" wrapText="1"/>
    </xf>
    <xf numFmtId="0" fontId="29" fillId="0" borderId="14" xfId="0" applyFont="1" applyBorder="1" applyAlignment="1">
      <alignment horizontal="center" vertical="center"/>
    </xf>
    <xf numFmtId="0" fontId="29" fillId="0" borderId="21" xfId="0" applyFont="1" applyBorder="1" applyAlignment="1">
      <alignment horizontal="center" vertical="center"/>
    </xf>
    <xf numFmtId="164" fontId="0" fillId="0" borderId="0" xfId="0" applyNumberFormat="1"/>
    <xf numFmtId="0" fontId="0" fillId="0" borderId="2" xfId="0" applyBorder="1" applyAlignment="1">
      <alignment horizontal="center" vertical="center" wrapText="1"/>
    </xf>
    <xf numFmtId="0" fontId="0" fillId="0" borderId="2" xfId="0" applyFill="1" applyBorder="1" applyAlignment="1">
      <alignment horizontal="center" vertical="center" wrapText="1"/>
    </xf>
    <xf numFmtId="0" fontId="0" fillId="0" borderId="2" xfId="0" applyBorder="1" applyAlignment="1">
      <alignment horizontal="center" vertical="center"/>
    </xf>
    <xf numFmtId="0" fontId="29" fillId="0" borderId="0" xfId="0" applyFont="1"/>
    <xf numFmtId="0" fontId="0" fillId="6" borderId="2" xfId="0" applyFill="1" applyBorder="1"/>
    <xf numFmtId="0" fontId="35" fillId="0" borderId="2" xfId="0" applyFont="1" applyBorder="1" applyAlignment="1">
      <alignment horizontal="center" vertical="center"/>
    </xf>
    <xf numFmtId="0" fontId="0" fillId="0" borderId="0" xfId="0" applyBorder="1" applyAlignment="1"/>
    <xf numFmtId="0" fontId="11" fillId="4" borderId="1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7" fillId="2" borderId="3"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14" fillId="0" borderId="23" xfId="0" applyFont="1" applyBorder="1" applyAlignment="1">
      <alignment horizontal="center" vertical="center" wrapText="1"/>
    </xf>
    <xf numFmtId="0" fontId="36" fillId="0" borderId="2" xfId="0" applyFont="1" applyBorder="1" applyAlignment="1">
      <alignment horizontal="center" vertical="center" wrapText="1"/>
    </xf>
    <xf numFmtId="0" fontId="7" fillId="2" borderId="1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0" xfId="0" applyFill="1" applyBorder="1"/>
    <xf numFmtId="1" fontId="0" fillId="0" borderId="0" xfId="0" applyNumberFormat="1" applyAlignment="1">
      <alignment horizontal="center" vertical="center"/>
    </xf>
    <xf numFmtId="1" fontId="0" fillId="0" borderId="2" xfId="0" applyNumberFormat="1" applyBorder="1" applyAlignment="1">
      <alignment horizontal="center" vertical="center"/>
    </xf>
    <xf numFmtId="164" fontId="0" fillId="0" borderId="2" xfId="0" applyNumberFormat="1" applyBorder="1"/>
    <xf numFmtId="0" fontId="0" fillId="0" borderId="0" xfId="0" applyBorder="1" applyAlignment="1">
      <alignment horizontal="center" vertical="center"/>
    </xf>
    <xf numFmtId="0" fontId="29" fillId="7" borderId="2" xfId="0" applyFont="1" applyFill="1" applyBorder="1"/>
    <xf numFmtId="0" fontId="0" fillId="0" borderId="0" xfId="0" applyAlignment="1">
      <alignment horizontal="center" vertical="center"/>
    </xf>
    <xf numFmtId="0" fontId="0" fillId="0" borderId="15" xfId="0" applyBorder="1" applyAlignment="1">
      <alignment horizontal="center" vertical="center"/>
    </xf>
    <xf numFmtId="1" fontId="0" fillId="0" borderId="15" xfId="0" applyNumberFormat="1" applyBorder="1" applyAlignment="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wrapText="1"/>
    </xf>
    <xf numFmtId="0" fontId="35" fillId="0" borderId="0" xfId="0" applyFont="1" applyBorder="1" applyAlignment="1">
      <alignment horizontal="center" vertical="center"/>
    </xf>
    <xf numFmtId="0" fontId="37" fillId="0" borderId="0" xfId="0" applyFont="1"/>
    <xf numFmtId="0" fontId="38" fillId="8" borderId="20" xfId="0" applyFont="1" applyFill="1" applyBorder="1" applyAlignment="1">
      <alignment horizontal="center" vertical="center" wrapText="1"/>
    </xf>
    <xf numFmtId="0" fontId="37" fillId="0" borderId="17" xfId="0" applyFont="1" applyBorder="1" applyAlignment="1">
      <alignment horizontal="center" vertical="center"/>
    </xf>
    <xf numFmtId="0" fontId="37" fillId="9" borderId="2" xfId="0" applyFont="1" applyFill="1" applyBorder="1"/>
    <xf numFmtId="0" fontId="39"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3" borderId="6"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36" fillId="0" borderId="4" xfId="0" applyFont="1" applyBorder="1" applyAlignment="1">
      <alignment horizontal="center" vertical="center" wrapText="1"/>
    </xf>
    <xf numFmtId="0" fontId="7" fillId="0" borderId="11"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36" fillId="3" borderId="17" xfId="0" applyFont="1" applyFill="1" applyBorder="1" applyAlignment="1">
      <alignment horizontal="center" vertical="center"/>
    </xf>
    <xf numFmtId="0" fontId="24" fillId="4" borderId="17"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22" xfId="0" applyFont="1" applyBorder="1" applyAlignment="1">
      <alignment horizontal="center" vertical="center" wrapText="1"/>
    </xf>
    <xf numFmtId="0" fontId="37" fillId="0" borderId="12" xfId="0" applyFont="1" applyBorder="1"/>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0" fontId="20" fillId="0" borderId="0" xfId="0" applyFont="1" applyFill="1" applyBorder="1" applyAlignment="1">
      <alignment horizontal="left" vertical="center" wrapText="1"/>
    </xf>
    <xf numFmtId="0" fontId="24" fillId="0" borderId="0" xfId="0" applyFont="1" applyFill="1" applyBorder="1" applyAlignment="1">
      <alignment horizontal="center" vertical="center" wrapText="1"/>
    </xf>
    <xf numFmtId="0" fontId="0" fillId="0" borderId="0" xfId="0" applyFill="1" applyBorder="1" applyAlignment="1"/>
    <xf numFmtId="0" fontId="0" fillId="6" borderId="2" xfId="0" applyFill="1" applyBorder="1" applyAlignment="1">
      <alignment vertical="top" wrapText="1"/>
    </xf>
    <xf numFmtId="0" fontId="7" fillId="6" borderId="2" xfId="0" applyFont="1" applyFill="1" applyBorder="1" applyAlignment="1">
      <alignment vertical="center" wrapText="1"/>
    </xf>
    <xf numFmtId="0" fontId="27" fillId="6" borderId="2" xfId="0" applyFont="1" applyFill="1" applyBorder="1" applyAlignment="1">
      <alignment vertical="center" wrapText="1"/>
    </xf>
    <xf numFmtId="0" fontId="25" fillId="5" borderId="20" xfId="0" applyFont="1" applyFill="1" applyBorder="1" applyAlignment="1">
      <alignment horizontal="center" vertical="center"/>
    </xf>
    <xf numFmtId="0" fontId="0" fillId="6" borderId="2" xfId="0" applyFill="1" applyBorder="1" applyAlignment="1">
      <alignment wrapText="1"/>
    </xf>
    <xf numFmtId="0" fontId="12" fillId="0" borderId="11" xfId="0" applyFont="1" applyBorder="1" applyAlignment="1">
      <alignment horizontal="center" vertical="center"/>
    </xf>
    <xf numFmtId="0" fontId="0" fillId="0" borderId="0" xfId="0" applyAlignment="1">
      <alignment horizontal="left" vertical="top"/>
    </xf>
    <xf numFmtId="0" fontId="1" fillId="0" borderId="11" xfId="0" applyFont="1" applyBorder="1" applyAlignment="1">
      <alignment horizontal="center" vertical="center"/>
    </xf>
    <xf numFmtId="0" fontId="0" fillId="0" borderId="31" xfId="0" applyBorder="1"/>
    <xf numFmtId="0" fontId="35" fillId="0" borderId="2" xfId="0" applyFont="1" applyBorder="1" applyAlignment="1">
      <alignment vertical="center"/>
    </xf>
    <xf numFmtId="0" fontId="0" fillId="0" borderId="0" xfId="0" applyAlignment="1">
      <alignment wrapText="1"/>
    </xf>
    <xf numFmtId="0" fontId="7" fillId="0" borderId="27" xfId="0" applyFont="1" applyBorder="1" applyAlignment="1">
      <alignment horizontal="center" vertical="center" wrapText="1"/>
    </xf>
    <xf numFmtId="0" fontId="30" fillId="0" borderId="11" xfId="0" applyFont="1" applyFill="1" applyBorder="1" applyAlignment="1">
      <alignment horizontal="center" vertical="center"/>
    </xf>
    <xf numFmtId="0" fontId="42" fillId="0" borderId="11" xfId="0" applyFont="1" applyFill="1" applyBorder="1" applyAlignment="1">
      <alignment horizontal="left" vertical="center" wrapText="1"/>
    </xf>
    <xf numFmtId="0" fontId="27" fillId="0" borderId="11"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0" fillId="0" borderId="12" xfId="0" applyFill="1" applyBorder="1"/>
    <xf numFmtId="0" fontId="39" fillId="0" borderId="11" xfId="0" applyFont="1" applyFill="1" applyBorder="1" applyAlignment="1">
      <alignment horizontal="left" vertical="center" wrapText="1"/>
    </xf>
    <xf numFmtId="0" fontId="39" fillId="0" borderId="16" xfId="0" applyFont="1" applyFill="1" applyBorder="1" applyAlignment="1">
      <alignment horizontal="left" vertical="center" wrapText="1"/>
    </xf>
    <xf numFmtId="0" fontId="11" fillId="0" borderId="11"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12" xfId="0" applyFont="1" applyFill="1" applyBorder="1" applyAlignment="1">
      <alignment horizontal="center" vertical="center" wrapText="1"/>
    </xf>
    <xf numFmtId="0" fontId="36" fillId="0" borderId="12" xfId="0" applyFont="1" applyBorder="1"/>
    <xf numFmtId="0" fontId="7" fillId="0" borderId="0" xfId="0" applyFont="1" applyFill="1" applyBorder="1" applyAlignment="1">
      <alignment horizontal="center" vertical="center" wrapText="1"/>
    </xf>
    <xf numFmtId="0" fontId="21" fillId="0" borderId="11" xfId="0" applyFont="1" applyFill="1" applyBorder="1" applyAlignment="1">
      <alignment horizontal="center" vertical="center"/>
    </xf>
    <xf numFmtId="0" fontId="7" fillId="0" borderId="11" xfId="0" applyFont="1" applyFill="1" applyBorder="1" applyAlignment="1">
      <alignment horizontal="left" vertical="center" wrapText="1"/>
    </xf>
    <xf numFmtId="0" fontId="0" fillId="0" borderId="4" xfId="0" applyBorder="1" applyAlignment="1">
      <alignment horizontal="center" vertical="center"/>
    </xf>
    <xf numFmtId="0" fontId="7" fillId="0" borderId="8" xfId="0" applyFont="1" applyFill="1" applyBorder="1" applyAlignment="1">
      <alignment horizontal="center" vertical="center" wrapText="1"/>
    </xf>
    <xf numFmtId="0" fontId="0" fillId="0" borderId="0" xfId="0" applyBorder="1" applyAlignment="1">
      <alignment wrapText="1"/>
    </xf>
    <xf numFmtId="0" fontId="36" fillId="0" borderId="0" xfId="0" applyFont="1" applyBorder="1" applyAlignment="1">
      <alignment horizontal="center" vertical="center" wrapText="1"/>
    </xf>
    <xf numFmtId="0" fontId="29" fillId="0" borderId="0" xfId="0" applyFont="1" applyBorder="1" applyAlignment="1">
      <alignment horizontal="center" vertical="center"/>
    </xf>
    <xf numFmtId="1" fontId="0" fillId="0" borderId="0" xfId="0" applyNumberFormat="1" applyBorder="1" applyAlignment="1">
      <alignment horizontal="center" vertical="center"/>
    </xf>
    <xf numFmtId="164" fontId="0" fillId="0" borderId="0" xfId="0" applyNumberFormat="1" applyBorder="1"/>
    <xf numFmtId="0" fontId="7" fillId="0" borderId="5" xfId="0" applyFont="1" applyBorder="1" applyAlignment="1">
      <alignment horizontal="center" vertical="center" wrapText="1"/>
    </xf>
    <xf numFmtId="0" fontId="36" fillId="0" borderId="5" xfId="0" applyFont="1" applyBorder="1" applyAlignment="1">
      <alignment horizontal="center" vertical="center" wrapText="1"/>
    </xf>
    <xf numFmtId="0" fontId="37" fillId="0" borderId="5" xfId="0" applyFont="1" applyBorder="1" applyAlignment="1">
      <alignment horizontal="center" vertical="center" wrapText="1"/>
    </xf>
    <xf numFmtId="0" fontId="34" fillId="0" borderId="0" xfId="0" applyFont="1" applyFill="1" applyBorder="1" applyAlignment="1">
      <alignment horizontal="center" vertical="center" wrapText="1"/>
    </xf>
    <xf numFmtId="0" fontId="37" fillId="3" borderId="1" xfId="0" applyFont="1" applyFill="1" applyBorder="1" applyAlignment="1">
      <alignment horizontal="center" vertical="center"/>
    </xf>
    <xf numFmtId="0" fontId="14" fillId="0" borderId="4" xfId="0" applyFont="1" applyBorder="1" applyAlignment="1">
      <alignment horizontal="center" vertical="center" wrapText="1"/>
    </xf>
    <xf numFmtId="0" fontId="21" fillId="0" borderId="9" xfId="0" applyFont="1" applyFill="1" applyBorder="1" applyAlignment="1">
      <alignment horizontal="center" vertical="center"/>
    </xf>
    <xf numFmtId="0" fontId="7" fillId="0" borderId="9" xfId="0" applyFont="1" applyFill="1" applyBorder="1" applyAlignment="1">
      <alignment horizontal="left" vertical="center" wrapText="1"/>
    </xf>
    <xf numFmtId="0" fontId="7" fillId="0" borderId="9"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0" fillId="0" borderId="4" xfId="0"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Border="1" applyAlignment="1">
      <alignment horizontal="center" vertical="center" wrapText="1"/>
    </xf>
    <xf numFmtId="0" fontId="45" fillId="0" borderId="0" xfId="0" applyFont="1" applyAlignment="1">
      <alignment horizontal="center" vertical="center"/>
    </xf>
    <xf numFmtId="0" fontId="7" fillId="0" borderId="0" xfId="0" applyFont="1" applyAlignment="1">
      <alignment horizontal="center" vertical="center" wrapText="1"/>
    </xf>
    <xf numFmtId="0" fontId="7" fillId="10" borderId="17" xfId="0" applyFont="1" applyFill="1" applyBorder="1" applyAlignment="1">
      <alignment horizontal="center" vertical="center" wrapText="1"/>
    </xf>
    <xf numFmtId="0" fontId="7" fillId="11" borderId="17"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33" xfId="0" applyFont="1" applyBorder="1" applyAlignment="1">
      <alignment horizontal="center" vertical="center" wrapText="1"/>
    </xf>
    <xf numFmtId="0" fontId="52" fillId="0" borderId="0" xfId="0" applyFont="1" applyAlignment="1">
      <alignment horizontal="center" vertical="center"/>
    </xf>
    <xf numFmtId="0" fontId="45" fillId="0" borderId="9" xfId="0" applyFont="1" applyBorder="1" applyAlignment="1">
      <alignment horizontal="center" vertical="center"/>
    </xf>
    <xf numFmtId="0" fontId="27" fillId="0" borderId="0" xfId="0" applyFont="1" applyFill="1" applyBorder="1" applyAlignment="1">
      <alignment vertical="center" wrapText="1"/>
    </xf>
    <xf numFmtId="0" fontId="26" fillId="0" borderId="12" xfId="0" applyFont="1" applyFill="1" applyBorder="1" applyAlignment="1">
      <alignment horizontal="center" vertical="center" wrapText="1"/>
    </xf>
    <xf numFmtId="0" fontId="0" fillId="0" borderId="34" xfId="0" applyBorder="1" applyAlignment="1">
      <alignment horizontal="center" vertical="center"/>
    </xf>
    <xf numFmtId="0" fontId="29" fillId="0" borderId="0" xfId="0" applyFont="1" applyFill="1" applyBorder="1" applyAlignment="1">
      <alignment horizontal="center" vertical="center"/>
    </xf>
    <xf numFmtId="0" fontId="0" fillId="0" borderId="0" xfId="0" applyFill="1"/>
    <xf numFmtId="1" fontId="0" fillId="0" borderId="0" xfId="0" applyNumberFormat="1" applyFill="1" applyBorder="1" applyAlignment="1">
      <alignment horizontal="center" vertical="center"/>
    </xf>
    <xf numFmtId="0" fontId="0" fillId="0" borderId="0" xfId="0" applyFill="1" applyBorder="1" applyAlignment="1">
      <alignment horizontal="center" vertical="center"/>
    </xf>
    <xf numFmtId="164" fontId="0" fillId="0" borderId="0" xfId="0" applyNumberFormat="1" applyFill="1" applyBorder="1"/>
    <xf numFmtId="0" fontId="29" fillId="0" borderId="0" xfId="0" applyFont="1" applyFill="1" applyBorder="1"/>
    <xf numFmtId="0" fontId="25" fillId="0" borderId="0" xfId="0" applyFont="1" applyFill="1" applyBorder="1" applyAlignment="1">
      <alignment horizontal="center"/>
    </xf>
    <xf numFmtId="0" fontId="7" fillId="3" borderId="22"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37" fillId="0" borderId="0" xfId="0" applyFont="1" applyFill="1" applyBorder="1"/>
    <xf numFmtId="0" fontId="29" fillId="0" borderId="25" xfId="0" applyFont="1" applyBorder="1" applyAlignment="1">
      <alignment horizontal="center" vertical="center"/>
    </xf>
    <xf numFmtId="0" fontId="37" fillId="10" borderId="1" xfId="0" applyFont="1" applyFill="1" applyBorder="1" applyAlignment="1">
      <alignment horizontal="center" vertical="center"/>
    </xf>
    <xf numFmtId="0" fontId="37" fillId="0" borderId="0" xfId="0" applyFont="1" applyBorder="1" applyAlignment="1">
      <alignment horizontal="center" vertical="center"/>
    </xf>
    <xf numFmtId="0" fontId="27" fillId="0" borderId="0" xfId="0" applyFont="1" applyFill="1" applyBorder="1" applyAlignment="1">
      <alignment horizontal="left" vertical="center" wrapText="1"/>
    </xf>
    <xf numFmtId="0" fontId="31" fillId="0" borderId="0" xfId="0" applyFont="1" applyFill="1" applyBorder="1" applyAlignment="1">
      <alignment horizontal="center" vertical="center" wrapText="1"/>
    </xf>
    <xf numFmtId="0" fontId="48" fillId="0" borderId="0" xfId="0" applyFont="1" applyFill="1" applyBorder="1"/>
    <xf numFmtId="0" fontId="30" fillId="0" borderId="0" xfId="0" applyFont="1" applyFill="1" applyBorder="1" applyAlignment="1">
      <alignment vertical="center"/>
    </xf>
    <xf numFmtId="0" fontId="40" fillId="0" borderId="0" xfId="0" applyFont="1" applyFill="1" applyBorder="1" applyAlignment="1">
      <alignment vertical="center"/>
    </xf>
    <xf numFmtId="0" fontId="7" fillId="0" borderId="0" xfId="0" applyFont="1" applyFill="1" applyBorder="1" applyAlignment="1">
      <alignment vertical="center" wrapText="1"/>
    </xf>
    <xf numFmtId="0" fontId="39" fillId="0" borderId="0" xfId="0" applyFont="1" applyFill="1" applyBorder="1" applyAlignment="1">
      <alignment vertical="center" wrapText="1"/>
    </xf>
    <xf numFmtId="0" fontId="12" fillId="0" borderId="0" xfId="0" applyFont="1" applyFill="1" applyBorder="1" applyAlignment="1">
      <alignment vertical="center"/>
    </xf>
    <xf numFmtId="0" fontId="53" fillId="10" borderId="1" xfId="0" applyFont="1" applyFill="1" applyBorder="1" applyAlignment="1">
      <alignment horizontal="center" vertical="center" wrapText="1"/>
    </xf>
    <xf numFmtId="0" fontId="53" fillId="0" borderId="0" xfId="0" applyFont="1" applyAlignment="1">
      <alignment horizontal="center" vertical="center" wrapText="1"/>
    </xf>
    <xf numFmtId="0" fontId="54" fillId="0" borderId="0" xfId="0" applyFont="1" applyAlignment="1">
      <alignment horizontal="left" vertical="center" wrapText="1"/>
    </xf>
    <xf numFmtId="0" fontId="53" fillId="0" borderId="17" xfId="0" applyFont="1" applyBorder="1" applyAlignment="1">
      <alignment horizontal="center" vertical="center" wrapText="1"/>
    </xf>
    <xf numFmtId="0" fontId="53" fillId="0" borderId="9" xfId="0" applyFont="1" applyBorder="1" applyAlignment="1">
      <alignment horizontal="left" vertical="center" wrapText="1"/>
    </xf>
    <xf numFmtId="0" fontId="53"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53" fillId="0" borderId="12" xfId="0" applyFont="1" applyBorder="1" applyAlignment="1">
      <alignment vertical="center" wrapText="1"/>
    </xf>
    <xf numFmtId="0" fontId="53" fillId="0" borderId="0" xfId="0" applyFont="1" applyBorder="1" applyAlignment="1">
      <alignment horizontal="left" vertical="center" wrapText="1"/>
    </xf>
    <xf numFmtId="0" fontId="53" fillId="0" borderId="12" xfId="0" applyFont="1" applyBorder="1" applyAlignment="1">
      <alignment horizontal="center" vertical="center" wrapText="1"/>
    </xf>
    <xf numFmtId="0" fontId="0" fillId="0" borderId="0" xfId="0" applyBorder="1" applyAlignment="1">
      <alignment vertical="top" wrapText="1"/>
    </xf>
    <xf numFmtId="0" fontId="53" fillId="0" borderId="0" xfId="0" applyFont="1" applyBorder="1" applyAlignment="1">
      <alignment horizontal="center" vertical="center" wrapText="1"/>
    </xf>
    <xf numFmtId="164" fontId="0" fillId="0" borderId="2" xfId="0" applyNumberFormat="1" applyBorder="1" applyAlignment="1">
      <alignment horizontal="center" vertical="center"/>
    </xf>
    <xf numFmtId="164" fontId="0" fillId="0" borderId="0" xfId="0" applyNumberFormat="1" applyBorder="1" applyAlignment="1">
      <alignment horizontal="center" vertical="center"/>
    </xf>
    <xf numFmtId="164" fontId="0" fillId="0" borderId="0" xfId="0" applyNumberFormat="1" applyAlignment="1">
      <alignment horizontal="center" vertical="center"/>
    </xf>
    <xf numFmtId="0" fontId="53" fillId="10" borderId="1" xfId="0" applyFont="1" applyFill="1" applyBorder="1" applyAlignment="1" applyProtection="1">
      <alignment horizontal="center" vertical="center" wrapText="1"/>
    </xf>
    <xf numFmtId="0" fontId="53" fillId="0" borderId="2" xfId="0" applyFont="1" applyFill="1" applyBorder="1" applyAlignment="1" applyProtection="1">
      <alignment horizontal="center" vertical="center" wrapText="1"/>
      <protection locked="0"/>
    </xf>
    <xf numFmtId="0" fontId="27" fillId="0" borderId="2" xfId="0" applyFont="1" applyFill="1" applyBorder="1" applyAlignment="1" applyProtection="1">
      <alignment horizontal="center" vertical="center" wrapText="1"/>
      <protection locked="0"/>
    </xf>
    <xf numFmtId="0" fontId="7" fillId="0" borderId="2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11" xfId="0" applyBorder="1"/>
    <xf numFmtId="0" fontId="37" fillId="0" borderId="0" xfId="0" applyFont="1" applyBorder="1"/>
    <xf numFmtId="0" fontId="0" fillId="0" borderId="9" xfId="0" applyBorder="1"/>
    <xf numFmtId="0" fontId="0" fillId="0" borderId="36" xfId="0" applyBorder="1"/>
    <xf numFmtId="0" fontId="0" fillId="0" borderId="37" xfId="0" applyBorder="1"/>
    <xf numFmtId="0" fontId="0" fillId="0" borderId="38" xfId="0" applyBorder="1"/>
    <xf numFmtId="0" fontId="0" fillId="0" borderId="40" xfId="0" applyBorder="1"/>
    <xf numFmtId="0" fontId="0" fillId="0" borderId="39" xfId="0" applyBorder="1"/>
    <xf numFmtId="0" fontId="0" fillId="0" borderId="41" xfId="0" applyBorder="1"/>
    <xf numFmtId="0" fontId="0" fillId="0" borderId="42" xfId="0" applyBorder="1"/>
    <xf numFmtId="0" fontId="0" fillId="0" borderId="43" xfId="0" applyBorder="1"/>
    <xf numFmtId="0" fontId="33" fillId="0" borderId="35" xfId="0" applyFont="1" applyBorder="1" applyAlignment="1">
      <alignment horizontal="center" vertical="center"/>
    </xf>
    <xf numFmtId="1" fontId="33" fillId="0" borderId="4" xfId="0" applyNumberFormat="1" applyFont="1" applyBorder="1" applyAlignment="1">
      <alignment horizontal="center" vertical="center"/>
    </xf>
    <xf numFmtId="1" fontId="33" fillId="0" borderId="5" xfId="0" applyNumberFormat="1" applyFont="1" applyBorder="1" applyAlignment="1">
      <alignment horizontal="center" vertical="center"/>
    </xf>
    <xf numFmtId="1" fontId="33" fillId="0" borderId="33" xfId="0" applyNumberFormat="1" applyFont="1" applyBorder="1" applyAlignment="1">
      <alignment horizontal="center" vertical="center"/>
    </xf>
    <xf numFmtId="0" fontId="33" fillId="0" borderId="15" xfId="0" applyFont="1" applyBorder="1" applyAlignment="1">
      <alignment horizontal="center" vertical="center"/>
    </xf>
    <xf numFmtId="0" fontId="33" fillId="0" borderId="6" xfId="0" applyFont="1" applyBorder="1" applyAlignment="1">
      <alignment horizontal="center" vertical="center"/>
    </xf>
    <xf numFmtId="1" fontId="33" fillId="0" borderId="1" xfId="0" applyNumberFormat="1" applyFont="1" applyBorder="1" applyAlignment="1">
      <alignment horizontal="center" vertical="center"/>
    </xf>
    <xf numFmtId="0" fontId="29" fillId="0" borderId="2" xfId="0" applyFont="1" applyFill="1" applyBorder="1"/>
    <xf numFmtId="0" fontId="33" fillId="0" borderId="24" xfId="0" applyFont="1" applyBorder="1" applyAlignment="1">
      <alignment horizontal="center" vertical="center"/>
    </xf>
    <xf numFmtId="0" fontId="33" fillId="0" borderId="11" xfId="0" applyFont="1" applyBorder="1" applyAlignment="1">
      <alignment horizontal="center" vertical="center"/>
    </xf>
    <xf numFmtId="1" fontId="33" fillId="0" borderId="11" xfId="0" applyNumberFormat="1" applyFont="1" applyBorder="1" applyAlignment="1">
      <alignment horizontal="center" vertical="center"/>
    </xf>
    <xf numFmtId="0" fontId="33" fillId="0" borderId="0" xfId="0" applyFont="1" applyBorder="1" applyAlignment="1">
      <alignment horizontal="center" vertical="center"/>
    </xf>
    <xf numFmtId="1" fontId="33" fillId="0" borderId="0" xfId="0" applyNumberFormat="1" applyFont="1" applyBorder="1" applyAlignment="1">
      <alignment horizontal="center" vertical="center"/>
    </xf>
    <xf numFmtId="0" fontId="7" fillId="0" borderId="12" xfId="0" applyFont="1" applyBorder="1" applyAlignment="1">
      <alignment horizontal="center" vertical="center" wrapText="1"/>
    </xf>
    <xf numFmtId="0" fontId="53" fillId="10" borderId="2" xfId="0" applyFont="1" applyFill="1" applyBorder="1" applyAlignment="1" applyProtection="1">
      <alignment horizontal="center" vertical="center" wrapText="1"/>
    </xf>
    <xf numFmtId="0" fontId="53" fillId="10" borderId="17" xfId="0"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2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2" xfId="0" applyFont="1" applyFill="1" applyBorder="1" applyAlignment="1">
      <alignment horizontal="center" vertical="center" wrapText="1"/>
    </xf>
    <xf numFmtId="0" fontId="33" fillId="0" borderId="35" xfId="0" applyFont="1" applyBorder="1" applyAlignment="1">
      <alignment horizontal="center" vertical="center"/>
    </xf>
    <xf numFmtId="0" fontId="36" fillId="0" borderId="22" xfId="0" applyFont="1" applyBorder="1" applyAlignment="1">
      <alignment horizontal="center" vertical="center" wrapText="1"/>
    </xf>
    <xf numFmtId="0" fontId="7" fillId="0" borderId="22" xfId="0" applyFont="1" applyFill="1" applyBorder="1" applyAlignment="1">
      <alignment horizontal="center" vertical="center" wrapText="1"/>
    </xf>
    <xf numFmtId="0" fontId="0" fillId="0" borderId="4" xfId="0"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0" fontId="0" fillId="0" borderId="2" xfId="0" applyFill="1" applyBorder="1" applyAlignment="1" applyProtection="1">
      <alignment horizontal="center" vertical="center"/>
      <protection locked="0"/>
    </xf>
    <xf numFmtId="0" fontId="37" fillId="0" borderId="36" xfId="0" applyFont="1" applyBorder="1"/>
    <xf numFmtId="0" fontId="37" fillId="0" borderId="43" xfId="0" applyFont="1" applyBorder="1"/>
    <xf numFmtId="0" fontId="37" fillId="0" borderId="37" xfId="0" applyFont="1" applyBorder="1"/>
    <xf numFmtId="0" fontId="33" fillId="0" borderId="0" xfId="0" applyFont="1" applyAlignment="1">
      <alignment horizontal="center" vertical="center"/>
    </xf>
    <xf numFmtId="1" fontId="33" fillId="0" borderId="0" xfId="0" applyNumberFormat="1" applyFont="1" applyAlignment="1">
      <alignment horizontal="center" vertical="center"/>
    </xf>
    <xf numFmtId="0" fontId="37" fillId="0" borderId="38" xfId="0" applyFont="1" applyBorder="1"/>
    <xf numFmtId="0" fontId="37" fillId="0" borderId="40" xfId="0" applyFont="1" applyBorder="1"/>
    <xf numFmtId="0" fontId="53" fillId="0" borderId="17" xfId="0" applyFont="1" applyBorder="1" applyAlignment="1" applyProtection="1">
      <alignment horizontal="center" vertical="center" wrapText="1"/>
      <protection locked="0"/>
    </xf>
    <xf numFmtId="0" fontId="53" fillId="0" borderId="12" xfId="0" applyFont="1" applyBorder="1" applyAlignment="1" applyProtection="1">
      <alignment horizontal="center" vertical="center" wrapText="1"/>
      <protection locked="0"/>
    </xf>
    <xf numFmtId="0" fontId="53" fillId="0" borderId="27" xfId="0" applyFont="1" applyBorder="1" applyAlignment="1">
      <alignment horizontal="center" vertical="center" wrapText="1"/>
    </xf>
    <xf numFmtId="0" fontId="53" fillId="0" borderId="22" xfId="0" applyFont="1" applyBorder="1" applyAlignment="1">
      <alignment horizontal="center" vertical="center" wrapText="1"/>
    </xf>
    <xf numFmtId="0" fontId="53" fillId="10" borderId="2" xfId="0" applyFont="1" applyFill="1" applyBorder="1" applyAlignment="1">
      <alignment horizontal="center" vertical="center" wrapText="1"/>
    </xf>
    <xf numFmtId="0" fontId="53" fillId="10" borderId="17" xfId="0" applyFont="1" applyFill="1" applyBorder="1" applyAlignment="1">
      <alignment horizontal="center" vertical="center" wrapText="1"/>
    </xf>
    <xf numFmtId="0" fontId="36"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53" fillId="0" borderId="22" xfId="0" applyFont="1" applyBorder="1" applyAlignment="1">
      <alignment vertical="center" wrapText="1"/>
    </xf>
    <xf numFmtId="0" fontId="53" fillId="3" borderId="2" xfId="0" applyFont="1" applyFill="1" applyBorder="1" applyAlignment="1">
      <alignment horizontal="center" vertical="center" wrapText="1"/>
    </xf>
    <xf numFmtId="0" fontId="53" fillId="0" borderId="11" xfId="0" applyFont="1" applyBorder="1" applyAlignment="1">
      <alignment horizontal="center" vertical="center" wrapText="1"/>
    </xf>
    <xf numFmtId="0" fontId="7" fillId="0" borderId="22" xfId="0" applyFont="1" applyBorder="1" applyAlignment="1">
      <alignment vertical="center" wrapText="1"/>
    </xf>
    <xf numFmtId="0" fontId="53" fillId="13" borderId="2" xfId="0" applyFont="1" applyFill="1" applyBorder="1" applyAlignment="1">
      <alignment horizontal="center" vertical="center" wrapText="1"/>
    </xf>
    <xf numFmtId="0" fontId="37" fillId="14" borderId="22" xfId="0" applyFont="1" applyFill="1" applyBorder="1" applyAlignment="1">
      <alignment horizontal="center" vertical="center"/>
    </xf>
    <xf numFmtId="0" fontId="7" fillId="0" borderId="22" xfId="0" applyFont="1" applyBorder="1" applyAlignment="1">
      <alignment horizontal="center" vertical="center" wrapText="1"/>
    </xf>
    <xf numFmtId="0" fontId="7" fillId="0" borderId="22" xfId="0" applyFont="1" applyFill="1" applyBorder="1" applyAlignment="1">
      <alignment horizontal="center" vertical="center" wrapText="1"/>
    </xf>
    <xf numFmtId="0" fontId="37" fillId="14" borderId="2" xfId="0" applyFont="1" applyFill="1" applyBorder="1" applyAlignment="1">
      <alignment horizontal="center" vertical="center"/>
    </xf>
    <xf numFmtId="164" fontId="0" fillId="0" borderId="0" xfId="0" applyNumberFormat="1" applyFill="1" applyBorder="1" applyAlignment="1">
      <alignment horizontal="center" vertical="center"/>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0" fontId="0" fillId="3" borderId="2" xfId="0" applyFill="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0" fillId="3" borderId="6" xfId="0" applyFill="1" applyBorder="1" applyAlignment="1" applyProtection="1">
      <alignment horizontal="center" vertical="center"/>
      <protection locked="0"/>
    </xf>
    <xf numFmtId="0" fontId="36" fillId="3" borderId="7"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24" xfId="0" applyFont="1" applyFill="1" applyBorder="1" applyAlignment="1" applyProtection="1">
      <alignment horizontal="center" vertical="center" wrapText="1"/>
      <protection locked="0"/>
    </xf>
    <xf numFmtId="0" fontId="7" fillId="2" borderId="25" xfId="0" applyFont="1" applyFill="1" applyBorder="1" applyAlignment="1" applyProtection="1">
      <alignment horizontal="center" vertical="center" wrapText="1"/>
      <protection locked="0"/>
    </xf>
    <xf numFmtId="0" fontId="7" fillId="2" borderId="26" xfId="0" applyFont="1" applyFill="1" applyBorder="1" applyAlignment="1" applyProtection="1">
      <alignment horizontal="center" vertical="center" wrapText="1"/>
      <protection locked="0"/>
    </xf>
    <xf numFmtId="0" fontId="27" fillId="3" borderId="6" xfId="0" applyFont="1" applyFill="1" applyBorder="1" applyAlignment="1" applyProtection="1">
      <alignment horizontal="center" vertical="center" wrapText="1"/>
      <protection locked="0"/>
    </xf>
    <xf numFmtId="0" fontId="27" fillId="3" borderId="7" xfId="0" applyFont="1" applyFill="1" applyBorder="1" applyAlignment="1" applyProtection="1">
      <alignment horizontal="center" vertical="center" wrapText="1"/>
      <protection locked="0"/>
    </xf>
    <xf numFmtId="0" fontId="27" fillId="3" borderId="1" xfId="0" applyFont="1" applyFill="1" applyBorder="1" applyAlignment="1" applyProtection="1">
      <alignment horizontal="center" vertical="center" wrapText="1"/>
      <protection locked="0"/>
    </xf>
    <xf numFmtId="0" fontId="27" fillId="3" borderId="2" xfId="0" applyFont="1" applyFill="1" applyBorder="1" applyAlignment="1" applyProtection="1">
      <alignment horizontal="center" vertical="center" wrapText="1"/>
      <protection locked="0"/>
    </xf>
    <xf numFmtId="0" fontId="27" fillId="3" borderId="3" xfId="0" applyFont="1" applyFill="1" applyBorder="1" applyAlignment="1" applyProtection="1">
      <alignment horizontal="center" vertical="center" wrapText="1"/>
      <protection locked="0"/>
    </xf>
    <xf numFmtId="0" fontId="37" fillId="0" borderId="27" xfId="0" applyFont="1" applyBorder="1" applyAlignment="1">
      <alignment horizontal="center" vertical="center" wrapText="1"/>
    </xf>
    <xf numFmtId="0" fontId="53" fillId="0" borderId="25" xfId="0" applyFont="1" applyBorder="1" applyAlignment="1">
      <alignment horizontal="center" vertical="center" wrapText="1"/>
    </xf>
    <xf numFmtId="0" fontId="0" fillId="0" borderId="22" xfId="0" applyBorder="1" applyAlignment="1">
      <alignment vertical="center" wrapText="1"/>
    </xf>
    <xf numFmtId="0" fontId="7" fillId="0" borderId="22" xfId="0" applyFont="1" applyFill="1" applyBorder="1" applyAlignment="1">
      <alignment vertical="center" wrapText="1"/>
    </xf>
    <xf numFmtId="0" fontId="36" fillId="0" borderId="22" xfId="0" applyFont="1" applyBorder="1" applyAlignment="1">
      <alignment vertical="center" wrapText="1"/>
    </xf>
    <xf numFmtId="0" fontId="14" fillId="0" borderId="22" xfId="0" applyFont="1" applyBorder="1" applyAlignment="1">
      <alignment horizontal="center" vertical="center" wrapText="1"/>
    </xf>
    <xf numFmtId="0" fontId="29" fillId="0" borderId="0" xfId="0" applyFont="1" applyAlignment="1">
      <alignment vertical="center"/>
    </xf>
    <xf numFmtId="0" fontId="62" fillId="0" borderId="0" xfId="0" applyFont="1" applyAlignment="1">
      <alignment vertical="center"/>
    </xf>
    <xf numFmtId="0" fontId="29" fillId="0" borderId="0" xfId="0" applyFont="1" applyAlignment="1">
      <alignment horizontal="justify" vertical="center"/>
    </xf>
    <xf numFmtId="0" fontId="62" fillId="0" borderId="0" xfId="0" applyFont="1" applyAlignment="1">
      <alignment horizontal="center" vertical="center"/>
    </xf>
    <xf numFmtId="0" fontId="64" fillId="0" borderId="0" xfId="0" applyFont="1" applyAlignment="1">
      <alignment horizontal="justify" vertical="center"/>
    </xf>
    <xf numFmtId="0" fontId="29" fillId="0" borderId="0" xfId="0" applyFont="1" applyAlignment="1">
      <alignment horizontal="left" vertical="center" indent="10"/>
    </xf>
    <xf numFmtId="0" fontId="29" fillId="0" borderId="0" xfId="0" applyFont="1" applyAlignment="1">
      <alignment vertical="center" wrapText="1"/>
    </xf>
    <xf numFmtId="0" fontId="29" fillId="0" borderId="0" xfId="0" applyFont="1" applyAlignment="1">
      <alignment wrapText="1"/>
    </xf>
    <xf numFmtId="0" fontId="70" fillId="0" borderId="0" xfId="0" applyFont="1" applyAlignment="1">
      <alignment horizontal="left" vertical="center" wrapText="1" indent="4"/>
    </xf>
    <xf numFmtId="0" fontId="0" fillId="0" borderId="44" xfId="0" applyBorder="1"/>
    <xf numFmtId="0" fontId="29" fillId="0" borderId="45" xfId="0" applyFont="1" applyBorder="1" applyAlignment="1">
      <alignment horizontal="left" vertical="center" wrapText="1" indent="4"/>
    </xf>
    <xf numFmtId="0" fontId="0" fillId="0" borderId="45" xfId="0" applyBorder="1"/>
    <xf numFmtId="0" fontId="70" fillId="0" borderId="45" xfId="0" applyFont="1" applyBorder="1" applyAlignment="1">
      <alignment horizontal="left" vertical="center" wrapText="1" indent="7"/>
    </xf>
    <xf numFmtId="0" fontId="0" fillId="0" borderId="46" xfId="0" applyBorder="1"/>
    <xf numFmtId="0" fontId="65" fillId="0" borderId="45" xfId="0" applyFont="1" applyBorder="1" applyAlignment="1">
      <alignment horizontal="left" vertical="center" indent="10"/>
    </xf>
    <xf numFmtId="0" fontId="67" fillId="0" borderId="45" xfId="0" applyFont="1" applyBorder="1" applyAlignment="1">
      <alignment horizontal="left" vertical="center" indent="10"/>
    </xf>
    <xf numFmtId="0" fontId="71" fillId="0" borderId="47" xfId="0" applyFont="1" applyBorder="1" applyAlignment="1">
      <alignment horizontal="center" vertical="center"/>
    </xf>
    <xf numFmtId="0" fontId="59" fillId="0" borderId="0" xfId="0" applyFont="1" applyAlignment="1">
      <alignment horizontal="right"/>
    </xf>
    <xf numFmtId="0" fontId="0" fillId="0" borderId="48" xfId="0" applyBorder="1"/>
    <xf numFmtId="0" fontId="0" fillId="0" borderId="0" xfId="0" applyBorder="1" applyAlignment="1">
      <alignment horizontal="center"/>
    </xf>
    <xf numFmtId="0" fontId="59" fillId="0" borderId="0" xfId="0" applyFont="1" applyBorder="1" applyAlignment="1">
      <alignment horizontal="right"/>
    </xf>
    <xf numFmtId="0" fontId="73" fillId="4" borderId="17" xfId="0" applyFont="1" applyFill="1" applyBorder="1" applyAlignment="1">
      <alignment horizontal="center" vertical="center" wrapText="1"/>
    </xf>
    <xf numFmtId="0" fontId="29" fillId="0" borderId="2" xfId="0" applyFont="1" applyBorder="1" applyAlignment="1">
      <alignment horizontal="center" vertical="center"/>
    </xf>
    <xf numFmtId="0" fontId="29" fillId="3" borderId="2" xfId="0" applyFont="1" applyFill="1" applyBorder="1" applyAlignment="1">
      <alignment horizontal="center" vertical="center"/>
    </xf>
    <xf numFmtId="0" fontId="0" fillId="0" borderId="0" xfId="0" applyFill="1" applyBorder="1" applyAlignment="1">
      <alignment vertical="center" wrapText="1"/>
    </xf>
    <xf numFmtId="0" fontId="76" fillId="0" borderId="0" xfId="0" applyFont="1" applyBorder="1" applyAlignment="1">
      <alignment vertical="center" wrapText="1"/>
    </xf>
    <xf numFmtId="0" fontId="25" fillId="0" borderId="0" xfId="0" applyFont="1" applyBorder="1"/>
    <xf numFmtId="0" fontId="25" fillId="0" borderId="0" xfId="0" applyFont="1" applyFill="1" applyBorder="1" applyAlignment="1"/>
    <xf numFmtId="0" fontId="78" fillId="0" borderId="2" xfId="0" applyFont="1" applyBorder="1" applyAlignment="1">
      <alignment horizontal="center" vertical="center"/>
    </xf>
    <xf numFmtId="164" fontId="33" fillId="0" borderId="35" xfId="0" applyNumberFormat="1" applyFont="1" applyBorder="1" applyAlignment="1">
      <alignment horizontal="center" vertical="center"/>
    </xf>
    <xf numFmtId="0" fontId="61" fillId="0" borderId="0" xfId="0" applyFont="1" applyFill="1" applyBorder="1" applyAlignment="1">
      <alignment horizontal="center" vertical="center"/>
    </xf>
    <xf numFmtId="0" fontId="37" fillId="0" borderId="0" xfId="0" applyFont="1" applyFill="1" applyBorder="1" applyAlignment="1"/>
    <xf numFmtId="0" fontId="81" fillId="0" borderId="2" xfId="0" applyFont="1" applyBorder="1" applyAlignment="1">
      <alignment horizontal="center" vertical="center"/>
    </xf>
    <xf numFmtId="0" fontId="37" fillId="0" borderId="0" xfId="0" applyFont="1" applyFill="1" applyBorder="1" applyAlignment="1">
      <alignment horizontal="center" vertical="center"/>
    </xf>
    <xf numFmtId="0" fontId="37" fillId="0" borderId="4" xfId="0" applyFont="1" applyBorder="1"/>
    <xf numFmtId="0" fontId="37" fillId="0" borderId="15" xfId="0" applyFont="1" applyBorder="1"/>
    <xf numFmtId="0" fontId="37" fillId="0" borderId="6" xfId="0" applyFont="1" applyBorder="1"/>
    <xf numFmtId="1" fontId="33" fillId="0" borderId="15" xfId="0" applyNumberFormat="1" applyFont="1" applyBorder="1" applyAlignment="1">
      <alignment horizontal="center" vertical="center"/>
    </xf>
    <xf numFmtId="0" fontId="0" fillId="0" borderId="15" xfId="0" applyBorder="1"/>
    <xf numFmtId="1" fontId="33" fillId="0" borderId="6" xfId="0" applyNumberFormat="1" applyFont="1" applyBorder="1" applyAlignment="1">
      <alignment horizontal="center" vertical="center"/>
    </xf>
    <xf numFmtId="1" fontId="33" fillId="0" borderId="7" xfId="0" applyNumberFormat="1" applyFont="1" applyBorder="1" applyAlignment="1">
      <alignment horizontal="center" vertical="center"/>
    </xf>
    <xf numFmtId="0" fontId="0" fillId="0" borderId="6" xfId="0" applyBorder="1"/>
    <xf numFmtId="1" fontId="33" fillId="0" borderId="18" xfId="0" applyNumberFormat="1" applyFont="1" applyBorder="1" applyAlignment="1">
      <alignment horizontal="center" vertical="center"/>
    </xf>
    <xf numFmtId="0" fontId="0" fillId="3" borderId="2" xfId="0" applyFill="1" applyBorder="1" applyAlignment="1">
      <alignment horizontal="center" vertical="center"/>
    </xf>
    <xf numFmtId="0" fontId="37" fillId="0" borderId="0" xfId="0" applyFont="1" applyAlignment="1" applyProtection="1">
      <alignment horizontal="left" vertical="center"/>
      <protection locked="0"/>
    </xf>
    <xf numFmtId="0" fontId="37" fillId="0" borderId="0" xfId="0" applyFont="1" applyBorder="1" applyAlignment="1" applyProtection="1">
      <alignment horizontal="left" vertical="center"/>
      <protection locked="0"/>
    </xf>
    <xf numFmtId="0" fontId="37" fillId="0" borderId="0" xfId="0" applyFont="1" applyBorder="1" applyAlignment="1" applyProtection="1">
      <alignment horizontal="left"/>
      <protection locked="0"/>
    </xf>
    <xf numFmtId="0" fontId="0" fillId="0" borderId="2" xfId="0" applyBorder="1" applyAlignment="1" applyProtection="1">
      <alignment horizontal="center" vertical="center"/>
      <protection locked="0"/>
    </xf>
    <xf numFmtId="0" fontId="32" fillId="4" borderId="23" xfId="0" applyFont="1" applyFill="1" applyBorder="1" applyAlignment="1">
      <alignment horizontal="left" vertical="center" wrapText="1"/>
    </xf>
    <xf numFmtId="0" fontId="32" fillId="4" borderId="16" xfId="0" applyFont="1" applyFill="1" applyBorder="1" applyAlignment="1">
      <alignment horizontal="left" vertical="center" wrapText="1"/>
    </xf>
    <xf numFmtId="0" fontId="27" fillId="0" borderId="22" xfId="0" applyFont="1" applyBorder="1" applyAlignment="1">
      <alignment horizontal="left" vertical="center" wrapText="1"/>
    </xf>
    <xf numFmtId="0" fontId="27" fillId="0" borderId="3" xfId="0" applyFont="1" applyBorder="1" applyAlignment="1">
      <alignment horizontal="left" vertical="center" wrapText="1"/>
    </xf>
    <xf numFmtId="0" fontId="30" fillId="0" borderId="2" xfId="0" applyFont="1" applyBorder="1" applyAlignment="1">
      <alignment horizontal="center" vertical="center"/>
    </xf>
    <xf numFmtId="0" fontId="42" fillId="0" borderId="22" xfId="0" applyFont="1" applyBorder="1" applyAlignment="1">
      <alignment horizontal="left" vertical="center" wrapText="1"/>
    </xf>
    <xf numFmtId="0" fontId="42" fillId="0" borderId="3" xfId="0" applyFont="1" applyBorder="1" applyAlignment="1">
      <alignment horizontal="left" vertical="center" wrapText="1"/>
    </xf>
    <xf numFmtId="0" fontId="43" fillId="0" borderId="3" xfId="0" applyFont="1" applyBorder="1" applyAlignment="1">
      <alignment horizontal="left" vertical="center" wrapText="1"/>
    </xf>
    <xf numFmtId="0" fontId="30" fillId="0" borderId="16" xfId="0" applyFont="1" applyFill="1" applyBorder="1" applyAlignment="1">
      <alignment horizontal="center" vertical="center"/>
    </xf>
    <xf numFmtId="0" fontId="30" fillId="0" borderId="9" xfId="0" applyFont="1" applyFill="1" applyBorder="1" applyAlignment="1">
      <alignment horizontal="center" vertical="center"/>
    </xf>
    <xf numFmtId="0" fontId="44" fillId="0" borderId="16" xfId="0" applyFont="1" applyFill="1" applyBorder="1" applyAlignment="1">
      <alignment horizontal="center" vertical="center" wrapText="1"/>
    </xf>
    <xf numFmtId="0" fontId="30" fillId="0" borderId="11"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6" xfId="0" applyFont="1" applyBorder="1" applyAlignment="1">
      <alignment horizontal="center" vertical="center"/>
    </xf>
    <xf numFmtId="0" fontId="30" fillId="0" borderId="0" xfId="0" applyFont="1" applyBorder="1" applyAlignment="1">
      <alignment horizontal="center" vertical="center"/>
    </xf>
    <xf numFmtId="0" fontId="27" fillId="0" borderId="28" xfId="0" applyFont="1" applyFill="1" applyBorder="1" applyAlignment="1">
      <alignment horizontal="left" vertical="center" wrapText="1"/>
    </xf>
    <xf numFmtId="0" fontId="42" fillId="0" borderId="29" xfId="0" applyFont="1" applyFill="1" applyBorder="1" applyAlignment="1">
      <alignment horizontal="left" vertical="center" wrapText="1"/>
    </xf>
    <xf numFmtId="0" fontId="29" fillId="0" borderId="10" xfId="0" applyFont="1" applyBorder="1" applyAlignment="1" applyProtection="1">
      <alignment vertical="top" wrapText="1"/>
      <protection locked="0"/>
    </xf>
    <xf numFmtId="0" fontId="29" fillId="0" borderId="11" xfId="0" applyFont="1" applyBorder="1" applyAlignment="1" applyProtection="1">
      <alignment vertical="top" wrapText="1"/>
      <protection locked="0"/>
    </xf>
    <xf numFmtId="0" fontId="29" fillId="0" borderId="27" xfId="0" applyFont="1" applyBorder="1" applyAlignment="1" applyProtection="1">
      <alignment vertical="top" wrapText="1"/>
      <protection locked="0"/>
    </xf>
    <xf numFmtId="0" fontId="29" fillId="0" borderId="12" xfId="0" applyFont="1" applyBorder="1" applyAlignment="1" applyProtection="1">
      <alignment vertical="top" wrapText="1"/>
      <protection locked="0"/>
    </xf>
    <xf numFmtId="0" fontId="29" fillId="0" borderId="0" xfId="0" applyFont="1" applyBorder="1" applyAlignment="1" applyProtection="1">
      <alignment vertical="top" wrapText="1"/>
      <protection locked="0"/>
    </xf>
    <xf numFmtId="0" fontId="29" fillId="0" borderId="25" xfId="0" applyFont="1" applyBorder="1" applyAlignment="1" applyProtection="1">
      <alignment vertical="top" wrapText="1"/>
      <protection locked="0"/>
    </xf>
    <xf numFmtId="0" fontId="29" fillId="0" borderId="13" xfId="0" applyFont="1" applyBorder="1" applyAlignment="1" applyProtection="1">
      <alignment vertical="top" wrapText="1"/>
      <protection locked="0"/>
    </xf>
    <xf numFmtId="0" fontId="29" fillId="0" borderId="9" xfId="0" applyFont="1" applyBorder="1" applyAlignment="1" applyProtection="1">
      <alignment vertical="top" wrapText="1"/>
      <protection locked="0"/>
    </xf>
    <xf numFmtId="0" fontId="29" fillId="0" borderId="1" xfId="0" applyFont="1" applyBorder="1" applyAlignment="1" applyProtection="1">
      <alignment vertical="top" wrapText="1"/>
      <protection locked="0"/>
    </xf>
    <xf numFmtId="0" fontId="40" fillId="0" borderId="2" xfId="0" applyFont="1" applyBorder="1" applyAlignment="1">
      <alignment horizontal="center" vertical="center"/>
    </xf>
    <xf numFmtId="0" fontId="7" fillId="0" borderId="22" xfId="0" applyFont="1" applyBorder="1" applyAlignment="1">
      <alignment horizontal="left" vertical="center" wrapText="1"/>
    </xf>
    <xf numFmtId="0" fontId="7" fillId="0" borderId="3" xfId="0" applyFont="1" applyBorder="1" applyAlignment="1">
      <alignment horizontal="left" vertical="center" wrapText="1"/>
    </xf>
    <xf numFmtId="0" fontId="29" fillId="0" borderId="10" xfId="0" applyFont="1" applyBorder="1" applyAlignment="1" applyProtection="1">
      <alignment horizontal="left" vertical="top" wrapText="1"/>
      <protection locked="0"/>
    </xf>
    <xf numFmtId="0" fontId="29" fillId="0" borderId="11" xfId="0" applyFont="1" applyBorder="1" applyAlignment="1" applyProtection="1">
      <alignment horizontal="left" vertical="top"/>
      <protection locked="0"/>
    </xf>
    <xf numFmtId="0" fontId="29" fillId="0" borderId="27" xfId="0" applyFont="1" applyBorder="1" applyAlignment="1" applyProtection="1">
      <alignment horizontal="left" vertical="top"/>
      <protection locked="0"/>
    </xf>
    <xf numFmtId="0" fontId="29" fillId="0" borderId="12" xfId="0" applyFont="1" applyBorder="1" applyAlignment="1" applyProtection="1">
      <alignment horizontal="left" vertical="top"/>
      <protection locked="0"/>
    </xf>
    <xf numFmtId="0" fontId="29" fillId="0" borderId="0" xfId="0" applyFont="1" applyBorder="1" applyAlignment="1" applyProtection="1">
      <alignment horizontal="left" vertical="top"/>
      <protection locked="0"/>
    </xf>
    <xf numFmtId="0" fontId="29" fillId="0" borderId="25" xfId="0" applyFont="1" applyBorder="1" applyAlignment="1" applyProtection="1">
      <alignment horizontal="left" vertical="top"/>
      <protection locked="0"/>
    </xf>
    <xf numFmtId="0" fontId="29" fillId="0" borderId="13" xfId="0" applyFont="1" applyBorder="1" applyAlignment="1" applyProtection="1">
      <alignment horizontal="left" vertical="top"/>
      <protection locked="0"/>
    </xf>
    <xf numFmtId="0" fontId="29" fillId="0" borderId="9" xfId="0" applyFont="1" applyBorder="1" applyAlignment="1" applyProtection="1">
      <alignment horizontal="left" vertical="top"/>
      <protection locked="0"/>
    </xf>
    <xf numFmtId="0" fontId="29" fillId="0" borderId="1" xfId="0" applyFont="1" applyBorder="1" applyAlignment="1" applyProtection="1">
      <alignment horizontal="left" vertical="top"/>
      <protection locked="0"/>
    </xf>
    <xf numFmtId="0" fontId="0" fillId="0" borderId="9" xfId="0" applyBorder="1" applyAlignment="1">
      <alignment horizontal="center"/>
    </xf>
    <xf numFmtId="0" fontId="12" fillId="0" borderId="2" xfId="0" applyFont="1" applyBorder="1" applyAlignment="1">
      <alignment horizontal="center" vertical="center"/>
    </xf>
    <xf numFmtId="0" fontId="12" fillId="0" borderId="22" xfId="0" applyFont="1" applyBorder="1" applyAlignment="1">
      <alignment horizontal="center" vertical="center"/>
    </xf>
    <xf numFmtId="0" fontId="7" fillId="0" borderId="28" xfId="0" applyFont="1" applyBorder="1" applyAlignment="1">
      <alignment horizontal="left" vertical="center" wrapText="1"/>
    </xf>
    <xf numFmtId="0" fontId="17" fillId="0" borderId="30" xfId="0" applyFont="1" applyBorder="1" applyAlignment="1">
      <alignment horizontal="left" vertical="center" wrapText="1"/>
    </xf>
    <xf numFmtId="0" fontId="12" fillId="0" borderId="16" xfId="0" applyFont="1" applyBorder="1" applyAlignment="1">
      <alignment horizontal="center" vertical="center"/>
    </xf>
    <xf numFmtId="0" fontId="12" fillId="0" borderId="11" xfId="0" applyFont="1" applyBorder="1" applyAlignment="1">
      <alignment horizontal="center" vertical="center"/>
    </xf>
    <xf numFmtId="0" fontId="4" fillId="0" borderId="2" xfId="0" applyFont="1" applyBorder="1" applyAlignment="1">
      <alignment horizontal="center" vertical="center"/>
    </xf>
    <xf numFmtId="0" fontId="16" fillId="0" borderId="3" xfId="0" applyFont="1" applyBorder="1" applyAlignment="1">
      <alignment horizontal="left" vertical="center" wrapText="1"/>
    </xf>
    <xf numFmtId="0" fontId="12" fillId="0" borderId="16" xfId="0" applyFont="1" applyFill="1" applyBorder="1" applyAlignment="1">
      <alignment horizontal="center" vertical="center"/>
    </xf>
    <xf numFmtId="0" fontId="29" fillId="0" borderId="11" xfId="0" applyFont="1" applyBorder="1" applyAlignment="1" applyProtection="1">
      <alignment vertical="top"/>
      <protection locked="0"/>
    </xf>
    <xf numFmtId="0" fontId="29" fillId="0" borderId="27" xfId="0" applyFont="1" applyBorder="1" applyAlignment="1" applyProtection="1">
      <alignment vertical="top"/>
      <protection locked="0"/>
    </xf>
    <xf numFmtId="0" fontId="29" fillId="0" borderId="12" xfId="0" applyFont="1" applyBorder="1" applyAlignment="1" applyProtection="1">
      <alignment vertical="top"/>
      <protection locked="0"/>
    </xf>
    <xf numFmtId="0" fontId="29" fillId="0" borderId="0" xfId="0" applyFont="1" applyBorder="1" applyAlignment="1" applyProtection="1">
      <alignment vertical="top"/>
      <protection locked="0"/>
    </xf>
    <xf numFmtId="0" fontId="29" fillId="0" borderId="25" xfId="0" applyFont="1" applyBorder="1" applyAlignment="1" applyProtection="1">
      <alignment vertical="top"/>
      <protection locked="0"/>
    </xf>
    <xf numFmtId="0" fontId="29" fillId="0" borderId="13" xfId="0" applyFont="1" applyBorder="1" applyAlignment="1" applyProtection="1">
      <alignment vertical="top"/>
      <protection locked="0"/>
    </xf>
    <xf numFmtId="0" fontId="29" fillId="0" borderId="9" xfId="0" applyFont="1" applyBorder="1" applyAlignment="1" applyProtection="1">
      <alignment vertical="top"/>
      <protection locked="0"/>
    </xf>
    <xf numFmtId="0" fontId="29" fillId="0" borderId="1" xfId="0" applyFont="1" applyBorder="1" applyAlignment="1" applyProtection="1">
      <alignment vertical="top"/>
      <protection locked="0"/>
    </xf>
    <xf numFmtId="0" fontId="21" fillId="0" borderId="16" xfId="0" applyFont="1" applyBorder="1" applyAlignment="1">
      <alignment horizontal="center" vertical="center"/>
    </xf>
    <xf numFmtId="0" fontId="21" fillId="0" borderId="22" xfId="0" applyFont="1" applyBorder="1" applyAlignment="1">
      <alignment horizontal="center" vertical="center"/>
    </xf>
    <xf numFmtId="0" fontId="21" fillId="0" borderId="3" xfId="0" applyFont="1" applyBorder="1" applyAlignment="1">
      <alignment horizontal="center" vertical="center"/>
    </xf>
    <xf numFmtId="0" fontId="36" fillId="0" borderId="22" xfId="0" applyFont="1" applyBorder="1" applyAlignment="1">
      <alignment horizontal="center" vertical="center" wrapText="1"/>
    </xf>
    <xf numFmtId="0" fontId="36" fillId="0" borderId="3" xfId="0" applyFont="1" applyBorder="1" applyAlignment="1">
      <alignment horizontal="center" vertical="center" wrapText="1"/>
    </xf>
    <xf numFmtId="0" fontId="21" fillId="0" borderId="0" xfId="0" applyFont="1" applyBorder="1" applyAlignment="1">
      <alignment horizontal="center" vertical="center"/>
    </xf>
    <xf numFmtId="0" fontId="7" fillId="0" borderId="2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1" fillId="0" borderId="11" xfId="0" applyFont="1" applyBorder="1" applyAlignment="1">
      <alignment horizontal="center" vertical="center"/>
    </xf>
    <xf numFmtId="0" fontId="21" fillId="0" borderId="2" xfId="0" applyFont="1" applyBorder="1" applyAlignment="1">
      <alignment horizontal="center" vertical="center"/>
    </xf>
    <xf numFmtId="0" fontId="36" fillId="0" borderId="22" xfId="0" applyFont="1" applyBorder="1" applyAlignment="1">
      <alignment horizontal="left" vertical="center" wrapText="1"/>
    </xf>
    <xf numFmtId="0" fontId="36" fillId="0" borderId="3" xfId="0" applyFont="1" applyBorder="1" applyAlignment="1">
      <alignment horizontal="left" vertical="center" wrapText="1"/>
    </xf>
    <xf numFmtId="0" fontId="21" fillId="0" borderId="9" xfId="0" applyFont="1" applyBorder="1" applyAlignment="1">
      <alignment horizontal="center" vertical="center"/>
    </xf>
    <xf numFmtId="0" fontId="7" fillId="0" borderId="2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 xfId="0" applyFont="1"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20" fillId="0" borderId="16" xfId="0" applyFont="1" applyFill="1" applyBorder="1" applyAlignment="1">
      <alignment horizontal="center" vertical="center" wrapText="1"/>
    </xf>
    <xf numFmtId="0" fontId="20" fillId="4" borderId="23" xfId="0" applyFont="1" applyFill="1" applyBorder="1" applyAlignment="1">
      <alignment horizontal="left" vertical="center" wrapText="1"/>
    </xf>
    <xf numFmtId="0" fontId="20" fillId="4" borderId="16" xfId="0" applyFont="1" applyFill="1" applyBorder="1" applyAlignment="1">
      <alignment horizontal="left" vertical="center" wrapText="1"/>
    </xf>
    <xf numFmtId="0" fontId="49" fillId="0" borderId="2" xfId="0" applyFont="1" applyBorder="1" applyAlignment="1">
      <alignment horizontal="center" vertical="center"/>
    </xf>
    <xf numFmtId="0" fontId="49" fillId="0" borderId="16" xfId="0" applyFont="1" applyBorder="1" applyAlignment="1">
      <alignment horizontal="center" vertical="center"/>
    </xf>
    <xf numFmtId="0" fontId="49" fillId="0" borderId="11" xfId="0" applyFont="1" applyBorder="1" applyAlignment="1">
      <alignment horizontal="center" vertical="center"/>
    </xf>
    <xf numFmtId="0" fontId="7" fillId="0" borderId="29" xfId="0" applyFont="1" applyBorder="1" applyAlignment="1">
      <alignment horizontal="left" vertical="center" wrapText="1"/>
    </xf>
    <xf numFmtId="0" fontId="17" fillId="0" borderId="3" xfId="0" applyFont="1" applyBorder="1" applyAlignment="1">
      <alignment horizontal="left" vertical="center" wrapText="1"/>
    </xf>
    <xf numFmtId="0" fontId="17" fillId="0" borderId="29" xfId="0" applyFont="1" applyBorder="1" applyAlignment="1">
      <alignment horizontal="left" vertical="center" wrapText="1"/>
    </xf>
    <xf numFmtId="0" fontId="12" fillId="0" borderId="9" xfId="0" applyFont="1" applyBorder="1" applyAlignment="1">
      <alignment horizontal="center" vertical="center"/>
    </xf>
    <xf numFmtId="0" fontId="20" fillId="0" borderId="11" xfId="0" applyFont="1" applyFill="1" applyBorder="1" applyAlignment="1">
      <alignment horizontal="center" vertical="center" wrapText="1"/>
    </xf>
    <xf numFmtId="0" fontId="10" fillId="4" borderId="23" xfId="0" applyFont="1" applyFill="1" applyBorder="1" applyAlignment="1">
      <alignment horizontal="left" vertical="center" wrapText="1"/>
    </xf>
    <xf numFmtId="0" fontId="34" fillId="12" borderId="23" xfId="0" applyFont="1" applyFill="1" applyBorder="1" applyAlignment="1">
      <alignment horizontal="center" vertical="center"/>
    </xf>
    <xf numFmtId="0" fontId="34" fillId="12" borderId="17" xfId="0" applyFont="1" applyFill="1" applyBorder="1" applyAlignment="1">
      <alignment horizontal="center" vertical="center"/>
    </xf>
    <xf numFmtId="0" fontId="0" fillId="3" borderId="2" xfId="0" applyFill="1" applyBorder="1" applyAlignment="1">
      <alignment horizontal="left" vertical="center" wrapText="1"/>
    </xf>
    <xf numFmtId="0" fontId="0" fillId="0" borderId="2" xfId="0" applyBorder="1" applyAlignment="1">
      <alignment horizontal="left" vertical="center" wrapText="1"/>
    </xf>
    <xf numFmtId="0" fontId="80" fillId="0" borderId="2" xfId="0" applyFont="1" applyBorder="1" applyAlignment="1">
      <alignment horizontal="center" vertical="center"/>
    </xf>
    <xf numFmtId="0" fontId="29" fillId="0" borderId="23" xfId="0" applyFont="1" applyBorder="1" applyAlignment="1">
      <alignment horizontal="center" vertical="center"/>
    </xf>
    <xf numFmtId="0" fontId="29" fillId="0" borderId="17" xfId="0" applyFont="1" applyBorder="1" applyAlignment="1">
      <alignment horizontal="center"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0" xfId="0" applyBorder="1" applyAlignment="1">
      <alignment horizontal="left" vertical="center" wrapText="1"/>
    </xf>
    <xf numFmtId="0" fontId="0" fillId="0" borderId="13" xfId="0" applyBorder="1" applyAlignment="1">
      <alignment horizontal="left" vertical="center" wrapText="1"/>
    </xf>
    <xf numFmtId="0" fontId="0" fillId="0" borderId="9" xfId="0" applyBorder="1" applyAlignment="1">
      <alignment horizontal="left" vertical="center" wrapText="1"/>
    </xf>
    <xf numFmtId="0" fontId="0" fillId="0" borderId="27" xfId="0" applyBorder="1" applyAlignment="1">
      <alignment horizontal="left" vertical="center" wrapText="1"/>
    </xf>
    <xf numFmtId="0" fontId="0" fillId="0" borderId="25" xfId="0" applyBorder="1" applyAlignment="1">
      <alignment horizontal="left" vertical="center" wrapText="1"/>
    </xf>
    <xf numFmtId="0" fontId="0" fillId="0" borderId="1" xfId="0" applyBorder="1" applyAlignment="1">
      <alignment horizontal="left"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0" fillId="0" borderId="3" xfId="0" applyBorder="1" applyAlignment="1">
      <alignment horizontal="center" vertical="center" wrapText="1"/>
    </xf>
    <xf numFmtId="0" fontId="72" fillId="0" borderId="2" xfId="0" applyFont="1"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27" xfId="0" applyBorder="1" applyAlignment="1">
      <alignment horizontal="center"/>
    </xf>
    <xf numFmtId="0" fontId="0" fillId="0" borderId="12" xfId="0" applyBorder="1" applyAlignment="1">
      <alignment horizontal="center"/>
    </xf>
    <xf numFmtId="0" fontId="0" fillId="0" borderId="0" xfId="0" applyBorder="1" applyAlignment="1">
      <alignment horizontal="center"/>
    </xf>
    <xf numFmtId="0" fontId="0" fillId="0" borderId="25" xfId="0" applyBorder="1" applyAlignment="1">
      <alignment horizontal="center"/>
    </xf>
    <xf numFmtId="0" fontId="0" fillId="0" borderId="13" xfId="0" applyBorder="1" applyAlignment="1">
      <alignment horizontal="center"/>
    </xf>
    <xf numFmtId="0" fontId="0" fillId="0" borderId="1" xfId="0" applyBorder="1" applyAlignment="1">
      <alignment horizontal="center"/>
    </xf>
    <xf numFmtId="0" fontId="32" fillId="4" borderId="23" xfId="0" applyFont="1" applyFill="1" applyBorder="1" applyAlignment="1">
      <alignment horizontal="left" vertical="center"/>
    </xf>
    <xf numFmtId="0" fontId="32" fillId="4" borderId="16" xfId="0" applyFont="1" applyFill="1" applyBorder="1" applyAlignment="1">
      <alignment horizontal="left" vertical="center"/>
    </xf>
    <xf numFmtId="0" fontId="79" fillId="15" borderId="16" xfId="0" applyFont="1" applyFill="1" applyBorder="1" applyAlignment="1">
      <alignment horizontal="center" vertical="center"/>
    </xf>
    <xf numFmtId="0" fontId="79" fillId="15" borderId="17" xfId="0" applyFont="1" applyFill="1" applyBorder="1" applyAlignment="1">
      <alignment horizontal="center" vertical="center"/>
    </xf>
    <xf numFmtId="0" fontId="75" fillId="4" borderId="16" xfId="0" applyFont="1" applyFill="1" applyBorder="1" applyAlignment="1">
      <alignment horizontal="center" vertical="center"/>
    </xf>
    <xf numFmtId="0" fontId="75" fillId="4" borderId="17" xfId="0" applyFont="1" applyFill="1" applyBorder="1" applyAlignment="1">
      <alignment horizontal="center" vertical="center"/>
    </xf>
    <xf numFmtId="0" fontId="0" fillId="0" borderId="10" xfId="0" applyBorder="1" applyAlignment="1">
      <alignment horizontal="center" vertical="center" wrapText="1"/>
    </xf>
    <xf numFmtId="0" fontId="0" fillId="0" borderId="27"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wrapText="1"/>
    </xf>
    <xf numFmtId="0" fontId="0" fillId="0" borderId="22" xfId="0" applyFill="1" applyBorder="1" applyAlignment="1">
      <alignment horizontal="center"/>
    </xf>
    <xf numFmtId="0" fontId="0" fillId="0" borderId="24" xfId="0" applyFill="1" applyBorder="1" applyAlignment="1">
      <alignment horizontal="center"/>
    </xf>
    <xf numFmtId="0" fontId="0" fillId="0" borderId="3" xfId="0" applyFill="1"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3" xfId="0" applyBorder="1" applyAlignment="1">
      <alignment horizontal="center"/>
    </xf>
    <xf numFmtId="0" fontId="74" fillId="4" borderId="23" xfId="0" applyFont="1" applyFill="1" applyBorder="1" applyAlignment="1">
      <alignment horizontal="left" vertical="center"/>
    </xf>
    <xf numFmtId="0" fontId="74" fillId="4" borderId="16" xfId="0" applyFont="1" applyFill="1" applyBorder="1" applyAlignment="1">
      <alignment horizontal="left" vertical="center"/>
    </xf>
    <xf numFmtId="0" fontId="72" fillId="0" borderId="23" xfId="0" applyFont="1" applyBorder="1" applyAlignment="1">
      <alignment horizontal="center" vertical="center"/>
    </xf>
    <xf numFmtId="0" fontId="72" fillId="0" borderId="16" xfId="0" applyFont="1" applyBorder="1" applyAlignment="1">
      <alignment horizontal="center" vertical="center"/>
    </xf>
    <xf numFmtId="0" fontId="72" fillId="0" borderId="17" xfId="0" applyFont="1" applyBorder="1" applyAlignment="1">
      <alignment horizontal="center" vertical="center"/>
    </xf>
    <xf numFmtId="0" fontId="0" fillId="0" borderId="10" xfId="0" applyBorder="1" applyAlignment="1" applyProtection="1">
      <alignment horizontal="center" vertical="center" wrapText="1"/>
    </xf>
    <xf numFmtId="0" fontId="0" fillId="0" borderId="27" xfId="0" applyBorder="1" applyAlignment="1" applyProtection="1">
      <alignment horizontal="center" vertical="center"/>
    </xf>
    <xf numFmtId="0" fontId="0" fillId="0" borderId="13" xfId="0" applyBorder="1" applyAlignment="1" applyProtection="1">
      <alignment horizontal="center" vertical="center"/>
    </xf>
    <xf numFmtId="0" fontId="0" fillId="0" borderId="1" xfId="0" applyBorder="1" applyAlignment="1" applyProtection="1">
      <alignment horizontal="center" vertical="center"/>
    </xf>
    <xf numFmtId="0" fontId="0" fillId="0" borderId="10" xfId="0" applyBorder="1" applyAlignment="1" applyProtection="1">
      <alignment horizontal="center" wrapText="1"/>
    </xf>
    <xf numFmtId="0" fontId="0" fillId="0" borderId="27" xfId="0" applyBorder="1" applyAlignment="1" applyProtection="1">
      <alignment horizontal="center"/>
    </xf>
    <xf numFmtId="0" fontId="0" fillId="0" borderId="13" xfId="0" applyBorder="1" applyAlignment="1" applyProtection="1">
      <alignment horizontal="center"/>
    </xf>
    <xf numFmtId="0" fontId="0" fillId="0" borderId="1" xfId="0" applyBorder="1" applyAlignment="1" applyProtection="1">
      <alignment horizontal="center"/>
    </xf>
    <xf numFmtId="0" fontId="0" fillId="0" borderId="2" xfId="0" applyBorder="1" applyAlignment="1">
      <alignment horizontal="center"/>
    </xf>
    <xf numFmtId="0" fontId="29" fillId="0" borderId="49" xfId="0" applyFont="1" applyBorder="1" applyAlignment="1">
      <alignment horizontal="left" vertical="center" wrapText="1"/>
    </xf>
    <xf numFmtId="0" fontId="29" fillId="0" borderId="50" xfId="0" applyFont="1" applyBorder="1" applyAlignment="1">
      <alignment horizontal="left" vertical="center" wrapText="1"/>
    </xf>
    <xf numFmtId="0" fontId="29" fillId="0" borderId="51" xfId="0" applyFont="1" applyBorder="1" applyAlignment="1">
      <alignment horizontal="left" vertical="center" wrapText="1"/>
    </xf>
    <xf numFmtId="0" fontId="29" fillId="3" borderId="49" xfId="0" applyFont="1" applyFill="1" applyBorder="1" applyAlignment="1">
      <alignment horizontal="left" vertical="center" wrapText="1"/>
    </xf>
    <xf numFmtId="0" fontId="29" fillId="3" borderId="50" xfId="0" applyFont="1" applyFill="1" applyBorder="1" applyAlignment="1">
      <alignment horizontal="left" vertical="center" wrapText="1"/>
    </xf>
    <xf numFmtId="0" fontId="29" fillId="3" borderId="51" xfId="0" applyFont="1" applyFill="1" applyBorder="1" applyAlignment="1">
      <alignment horizontal="left"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27" xfId="0" applyBorder="1" applyAlignment="1">
      <alignment horizontal="left" vertical="top" wrapText="1"/>
    </xf>
    <xf numFmtId="0" fontId="0" fillId="0" borderId="12" xfId="0" applyBorder="1" applyAlignment="1">
      <alignment horizontal="left" vertical="top" wrapText="1"/>
    </xf>
    <xf numFmtId="0" fontId="0" fillId="0" borderId="0" xfId="0" applyBorder="1" applyAlignment="1">
      <alignment horizontal="left" vertical="top" wrapText="1"/>
    </xf>
    <xf numFmtId="0" fontId="0" fillId="0" borderId="25" xfId="0" applyBorder="1" applyAlignment="1">
      <alignment horizontal="left" vertical="top" wrapText="1"/>
    </xf>
    <xf numFmtId="0" fontId="0" fillId="0" borderId="13" xfId="0"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vertical="top" wrapText="1"/>
    </xf>
    <xf numFmtId="0" fontId="45" fillId="0" borderId="22" xfId="0" applyFont="1" applyBorder="1" applyAlignment="1">
      <alignment horizontal="center" vertical="center"/>
    </xf>
    <xf numFmtId="0" fontId="45" fillId="0" borderId="24" xfId="0" applyFont="1" applyBorder="1" applyAlignment="1">
      <alignment horizontal="center" vertical="center"/>
    </xf>
    <xf numFmtId="0" fontId="45" fillId="0" borderId="3" xfId="0" applyFont="1" applyBorder="1" applyAlignment="1">
      <alignment horizontal="center" vertical="center"/>
    </xf>
    <xf numFmtId="0" fontId="45" fillId="0" borderId="9" xfId="0" applyFont="1" applyBorder="1" applyAlignment="1">
      <alignment horizontal="center" vertical="center"/>
    </xf>
    <xf numFmtId="0" fontId="44" fillId="0" borderId="11" xfId="0" applyFont="1" applyFill="1" applyBorder="1" applyAlignment="1">
      <alignment horizontal="center" vertical="center" wrapText="1"/>
    </xf>
    <xf numFmtId="0" fontId="45" fillId="0" borderId="16" xfId="0" applyFont="1" applyBorder="1" applyAlignment="1">
      <alignment horizontal="center" vertical="center"/>
    </xf>
    <xf numFmtId="0" fontId="45" fillId="0" borderId="11" xfId="0" applyFont="1" applyBorder="1" applyAlignment="1">
      <alignment horizontal="center" vertical="center"/>
    </xf>
    <xf numFmtId="0" fontId="45" fillId="0" borderId="0" xfId="0" applyFont="1" applyBorder="1" applyAlignment="1">
      <alignment horizontal="center" vertical="center"/>
    </xf>
    <xf numFmtId="0" fontId="49" fillId="0" borderId="9" xfId="0" applyFont="1" applyBorder="1" applyAlignment="1">
      <alignment horizontal="center" vertical="center"/>
    </xf>
    <xf numFmtId="0" fontId="12" fillId="0" borderId="0" xfId="0" applyFont="1" applyBorder="1" applyAlignment="1">
      <alignment horizontal="center" vertical="center"/>
    </xf>
    <xf numFmtId="0" fontId="0" fillId="0" borderId="23"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7" fillId="0" borderId="32" xfId="0" applyFont="1" applyBorder="1" applyAlignment="1">
      <alignment horizontal="left" vertical="center" wrapText="1"/>
    </xf>
    <xf numFmtId="0" fontId="41" fillId="4" borderId="23" xfId="0" applyFont="1" applyFill="1" applyBorder="1" applyAlignment="1">
      <alignment horizontal="left" vertical="center" wrapText="1"/>
    </xf>
    <xf numFmtId="0" fontId="41" fillId="4" borderId="16" xfId="0" applyFont="1" applyFill="1" applyBorder="1" applyAlignment="1">
      <alignment horizontal="left" vertical="center" wrapText="1"/>
    </xf>
    <xf numFmtId="0" fontId="39" fillId="4" borderId="23" xfId="0" applyFont="1" applyFill="1" applyBorder="1" applyAlignment="1">
      <alignment horizontal="left" vertical="center" wrapText="1"/>
    </xf>
    <xf numFmtId="0" fontId="39" fillId="4" borderId="16" xfId="0" applyFont="1" applyFill="1" applyBorder="1" applyAlignment="1">
      <alignment horizontal="left" vertical="center" wrapText="1"/>
    </xf>
    <xf numFmtId="0" fontId="30" fillId="0" borderId="11" xfId="0" applyFont="1" applyBorder="1" applyAlignment="1">
      <alignment horizontal="center" vertical="center"/>
    </xf>
    <xf numFmtId="0" fontId="30" fillId="0" borderId="9" xfId="0" applyFont="1" applyBorder="1" applyAlignment="1">
      <alignment horizontal="center" vertical="center"/>
    </xf>
    <xf numFmtId="0" fontId="40" fillId="0" borderId="22" xfId="0" applyFont="1" applyBorder="1" applyAlignment="1">
      <alignment horizontal="center" vertical="center"/>
    </xf>
    <xf numFmtId="0" fontId="40" fillId="0" borderId="3" xfId="0" applyFont="1" applyBorder="1" applyAlignment="1">
      <alignment horizontal="center" vertical="center"/>
    </xf>
    <xf numFmtId="0" fontId="37" fillId="0" borderId="22" xfId="0" applyFont="1" applyBorder="1" applyAlignment="1">
      <alignment horizontal="center" vertical="center" wrapText="1"/>
    </xf>
    <xf numFmtId="0" fontId="37" fillId="0" borderId="32"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3" xfId="0" applyFont="1" applyBorder="1" applyAlignment="1">
      <alignment horizontal="center" vertical="center" wrapText="1"/>
    </xf>
    <xf numFmtId="0" fontId="56" fillId="0" borderId="0" xfId="0" applyFont="1" applyBorder="1" applyAlignment="1">
      <alignment horizontal="center"/>
    </xf>
    <xf numFmtId="0" fontId="33" fillId="0" borderId="22" xfId="0" applyFont="1" applyBorder="1" applyAlignment="1">
      <alignment horizontal="center" vertical="center"/>
    </xf>
    <xf numFmtId="0" fontId="33" fillId="0" borderId="3" xfId="0" applyFont="1" applyBorder="1" applyAlignment="1">
      <alignment horizontal="center" vertical="center"/>
    </xf>
    <xf numFmtId="0" fontId="56" fillId="0" borderId="0" xfId="0" applyFont="1" applyAlignment="1">
      <alignment horizontal="center"/>
    </xf>
    <xf numFmtId="0" fontId="33" fillId="0" borderId="32" xfId="0" applyFont="1" applyBorder="1" applyAlignment="1">
      <alignment horizontal="center" vertical="center" wrapText="1"/>
    </xf>
  </cellXfs>
  <cellStyles count="711">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hidden="1"/>
    <cellStyle name="Lien hypertexte" xfId="51" builtinId="8" hidden="1"/>
    <cellStyle name="Lien hypertexte" xfId="53" builtinId="8" hidden="1"/>
    <cellStyle name="Lien hypertexte" xfId="55" builtinId="8" hidden="1"/>
    <cellStyle name="Lien hypertexte" xfId="57" builtinId="8" hidden="1"/>
    <cellStyle name="Lien hypertexte" xfId="59" builtinId="8" hidden="1"/>
    <cellStyle name="Lien hypertexte" xfId="61" builtinId="8" hidden="1"/>
    <cellStyle name="Lien hypertexte" xfId="63" builtinId="8" hidden="1"/>
    <cellStyle name="Lien hypertexte" xfId="65" builtinId="8" hidden="1"/>
    <cellStyle name="Lien hypertexte" xfId="67" builtinId="8" hidden="1"/>
    <cellStyle name="Lien hypertexte" xfId="69" builtinId="8" hidden="1"/>
    <cellStyle name="Lien hypertexte" xfId="71" builtinId="8" hidden="1"/>
    <cellStyle name="Lien hypertexte" xfId="73" builtinId="8" hidden="1"/>
    <cellStyle name="Lien hypertexte" xfId="75" builtinId="8" hidden="1"/>
    <cellStyle name="Lien hypertexte" xfId="77" builtinId="8" hidden="1"/>
    <cellStyle name="Lien hypertexte" xfId="79" builtinId="8" hidden="1"/>
    <cellStyle name="Lien hypertexte" xfId="81" builtinId="8" hidden="1"/>
    <cellStyle name="Lien hypertexte" xfId="83" builtinId="8" hidden="1"/>
    <cellStyle name="Lien hypertexte" xfId="85" builtinId="8" hidden="1"/>
    <cellStyle name="Lien hypertexte" xfId="87" builtinId="8" hidden="1"/>
    <cellStyle name="Lien hypertexte" xfId="89" builtinId="8" hidden="1"/>
    <cellStyle name="Lien hypertexte" xfId="91" builtinId="8" hidden="1"/>
    <cellStyle name="Lien hypertexte" xfId="93" builtinId="8" hidden="1"/>
    <cellStyle name="Lien hypertexte" xfId="95" builtinId="8" hidden="1"/>
    <cellStyle name="Lien hypertexte" xfId="97" builtinId="8" hidden="1"/>
    <cellStyle name="Lien hypertexte" xfId="99" builtinId="8" hidden="1"/>
    <cellStyle name="Lien hypertexte" xfId="101" builtinId="8" hidden="1"/>
    <cellStyle name="Lien hypertexte" xfId="103" builtinId="8" hidden="1"/>
    <cellStyle name="Lien hypertexte" xfId="105" builtinId="8" hidden="1"/>
    <cellStyle name="Lien hypertexte" xfId="107" builtinId="8" hidden="1"/>
    <cellStyle name="Lien hypertexte" xfId="109" builtinId="8" hidden="1"/>
    <cellStyle name="Lien hypertexte" xfId="111" builtinId="8" hidden="1"/>
    <cellStyle name="Lien hypertexte" xfId="113" builtinId="8" hidden="1"/>
    <cellStyle name="Lien hypertexte" xfId="115" builtinId="8" hidden="1"/>
    <cellStyle name="Lien hypertexte" xfId="117" builtinId="8" hidden="1"/>
    <cellStyle name="Lien hypertexte" xfId="119" builtinId="8" hidden="1"/>
    <cellStyle name="Lien hypertexte" xfId="121" builtinId="8" hidden="1"/>
    <cellStyle name="Lien hypertexte" xfId="123" builtinId="8" hidden="1"/>
    <cellStyle name="Lien hypertexte" xfId="125" builtinId="8" hidden="1"/>
    <cellStyle name="Lien hypertexte" xfId="127" builtinId="8" hidden="1"/>
    <cellStyle name="Lien hypertexte" xfId="129" builtinId="8" hidden="1"/>
    <cellStyle name="Lien hypertexte" xfId="131" builtinId="8" hidden="1"/>
    <cellStyle name="Lien hypertexte" xfId="133" builtinId="8" hidden="1"/>
    <cellStyle name="Lien hypertexte" xfId="135" builtinId="8" hidden="1"/>
    <cellStyle name="Lien hypertexte" xfId="137" builtinId="8" hidden="1"/>
    <cellStyle name="Lien hypertexte" xfId="139" builtinId="8" hidden="1"/>
    <cellStyle name="Lien hypertexte" xfId="141" builtinId="8" hidden="1"/>
    <cellStyle name="Lien hypertexte" xfId="143" builtinId="8" hidden="1"/>
    <cellStyle name="Lien hypertexte" xfId="145" builtinId="8" hidden="1"/>
    <cellStyle name="Lien hypertexte" xfId="147" builtinId="8" hidden="1"/>
    <cellStyle name="Lien hypertexte" xfId="149" builtinId="8" hidden="1"/>
    <cellStyle name="Lien hypertexte" xfId="151" builtinId="8" hidden="1"/>
    <cellStyle name="Lien hypertexte" xfId="153" builtinId="8" hidden="1"/>
    <cellStyle name="Lien hypertexte" xfId="155" builtinId="8" hidden="1"/>
    <cellStyle name="Lien hypertexte" xfId="157" builtinId="8" hidden="1"/>
    <cellStyle name="Lien hypertexte" xfId="159" builtinId="8" hidden="1"/>
    <cellStyle name="Lien hypertexte" xfId="161" builtinId="8" hidden="1"/>
    <cellStyle name="Lien hypertexte" xfId="163" builtinId="8" hidden="1"/>
    <cellStyle name="Lien hypertexte" xfId="165" builtinId="8" hidden="1"/>
    <cellStyle name="Lien hypertexte" xfId="167" builtinId="8" hidden="1"/>
    <cellStyle name="Lien hypertexte" xfId="169" builtinId="8" hidden="1"/>
    <cellStyle name="Lien hypertexte" xfId="171" builtinId="8" hidden="1"/>
    <cellStyle name="Lien hypertexte" xfId="173" builtinId="8" hidden="1"/>
    <cellStyle name="Lien hypertexte" xfId="175" builtinId="8" hidden="1"/>
    <cellStyle name="Lien hypertexte" xfId="177" builtinId="8" hidden="1"/>
    <cellStyle name="Lien hypertexte" xfId="179" builtinId="8" hidden="1"/>
    <cellStyle name="Lien hypertexte" xfId="181" builtinId="8" hidden="1"/>
    <cellStyle name="Lien hypertexte" xfId="183" builtinId="8" hidden="1"/>
    <cellStyle name="Lien hypertexte" xfId="185" builtinId="8" hidden="1"/>
    <cellStyle name="Lien hypertexte" xfId="187" builtinId="8" hidden="1"/>
    <cellStyle name="Lien hypertexte" xfId="189" builtinId="8" hidden="1"/>
    <cellStyle name="Lien hypertexte" xfId="191" builtinId="8" hidden="1"/>
    <cellStyle name="Lien hypertexte" xfId="193" builtinId="8" hidden="1"/>
    <cellStyle name="Lien hypertexte" xfId="195" builtinId="8" hidden="1"/>
    <cellStyle name="Lien hypertexte" xfId="197" builtinId="8" hidden="1"/>
    <cellStyle name="Lien hypertexte" xfId="199" builtinId="8" hidden="1"/>
    <cellStyle name="Lien hypertexte" xfId="201" builtinId="8" hidden="1"/>
    <cellStyle name="Lien hypertexte" xfId="203" builtinId="8" hidden="1"/>
    <cellStyle name="Lien hypertexte" xfId="205" builtinId="8" hidden="1"/>
    <cellStyle name="Lien hypertexte" xfId="207" builtinId="8" hidden="1"/>
    <cellStyle name="Lien hypertexte" xfId="209" builtinId="8" hidden="1"/>
    <cellStyle name="Lien hypertexte" xfId="211" builtinId="8" hidden="1"/>
    <cellStyle name="Lien hypertexte" xfId="213" builtinId="8" hidden="1"/>
    <cellStyle name="Lien hypertexte" xfId="215" builtinId="8" hidden="1"/>
    <cellStyle name="Lien hypertexte" xfId="217" builtinId="8" hidden="1"/>
    <cellStyle name="Lien hypertexte" xfId="219" builtinId="8" hidden="1"/>
    <cellStyle name="Lien hypertexte" xfId="221" builtinId="8" hidden="1"/>
    <cellStyle name="Lien hypertexte" xfId="223" builtinId="8" hidden="1"/>
    <cellStyle name="Lien hypertexte" xfId="225" builtinId="8" hidden="1"/>
    <cellStyle name="Lien hypertexte" xfId="227" builtinId="8" hidden="1"/>
    <cellStyle name="Lien hypertexte" xfId="229" builtinId="8" hidden="1"/>
    <cellStyle name="Lien hypertexte" xfId="231" builtinId="8" hidden="1"/>
    <cellStyle name="Lien hypertexte" xfId="233" builtinId="8" hidden="1"/>
    <cellStyle name="Lien hypertexte" xfId="235" builtinId="8" hidden="1"/>
    <cellStyle name="Lien hypertexte" xfId="237" builtinId="8" hidden="1"/>
    <cellStyle name="Lien hypertexte" xfId="239" builtinId="8" hidden="1"/>
    <cellStyle name="Lien hypertexte" xfId="241" builtinId="8" hidden="1"/>
    <cellStyle name="Lien hypertexte" xfId="243" builtinId="8" hidden="1"/>
    <cellStyle name="Lien hypertexte" xfId="245" builtinId="8" hidden="1"/>
    <cellStyle name="Lien hypertexte" xfId="247" builtinId="8" hidden="1"/>
    <cellStyle name="Lien hypertexte" xfId="249" builtinId="8" hidden="1"/>
    <cellStyle name="Lien hypertexte" xfId="251" builtinId="8" hidden="1"/>
    <cellStyle name="Lien hypertexte" xfId="253" builtinId="8" hidden="1"/>
    <cellStyle name="Lien hypertexte" xfId="255" builtinId="8" hidden="1"/>
    <cellStyle name="Lien hypertexte" xfId="257" builtinId="8" hidden="1"/>
    <cellStyle name="Lien hypertexte" xfId="259" builtinId="8" hidden="1"/>
    <cellStyle name="Lien hypertexte" xfId="261" builtinId="8" hidden="1"/>
    <cellStyle name="Lien hypertexte" xfId="263" builtinId="8" hidden="1"/>
    <cellStyle name="Lien hypertexte" xfId="265" builtinId="8" hidden="1"/>
    <cellStyle name="Lien hypertexte" xfId="267" builtinId="8" hidden="1"/>
    <cellStyle name="Lien hypertexte" xfId="269" builtinId="8" hidden="1"/>
    <cellStyle name="Lien hypertexte" xfId="271" builtinId="8" hidden="1"/>
    <cellStyle name="Lien hypertexte" xfId="273" builtinId="8" hidden="1"/>
    <cellStyle name="Lien hypertexte" xfId="275" builtinId="8" hidden="1"/>
    <cellStyle name="Lien hypertexte" xfId="277" builtinId="8" hidden="1"/>
    <cellStyle name="Lien hypertexte" xfId="279" builtinId="8" hidden="1"/>
    <cellStyle name="Lien hypertexte" xfId="281" builtinId="8" hidden="1"/>
    <cellStyle name="Lien hypertexte" xfId="283" builtinId="8" hidden="1"/>
    <cellStyle name="Lien hypertexte" xfId="285" builtinId="8" hidden="1"/>
    <cellStyle name="Lien hypertexte" xfId="287" builtinId="8" hidden="1"/>
    <cellStyle name="Lien hypertexte" xfId="289" builtinId="8" hidden="1"/>
    <cellStyle name="Lien hypertexte" xfId="291" builtinId="8" hidden="1"/>
    <cellStyle name="Lien hypertexte" xfId="293" builtinId="8" hidden="1"/>
    <cellStyle name="Lien hypertexte" xfId="295" builtinId="8" hidden="1"/>
    <cellStyle name="Lien hypertexte" xfId="297" builtinId="8" hidden="1"/>
    <cellStyle name="Lien hypertexte" xfId="299" builtinId="8" hidden="1"/>
    <cellStyle name="Lien hypertexte" xfId="301" builtinId="8" hidden="1"/>
    <cellStyle name="Lien hypertexte" xfId="303" builtinId="8" hidden="1"/>
    <cellStyle name="Lien hypertexte" xfId="305" builtinId="8" hidden="1"/>
    <cellStyle name="Lien hypertexte" xfId="307" builtinId="8" hidden="1"/>
    <cellStyle name="Lien hypertexte" xfId="309" builtinId="8" hidden="1"/>
    <cellStyle name="Lien hypertexte" xfId="311" builtinId="8" hidden="1"/>
    <cellStyle name="Lien hypertexte" xfId="313" builtinId="8" hidden="1"/>
    <cellStyle name="Lien hypertexte" xfId="315" builtinId="8" hidden="1"/>
    <cellStyle name="Lien hypertexte" xfId="317" builtinId="8" hidden="1"/>
    <cellStyle name="Lien hypertexte" xfId="319" builtinId="8" hidden="1"/>
    <cellStyle name="Lien hypertexte" xfId="321" builtinId="8" hidden="1"/>
    <cellStyle name="Lien hypertexte" xfId="323" builtinId="8" hidden="1"/>
    <cellStyle name="Lien hypertexte" xfId="325" builtinId="8" hidden="1"/>
    <cellStyle name="Lien hypertexte" xfId="327" builtinId="8" hidden="1"/>
    <cellStyle name="Lien hypertexte" xfId="329" builtinId="8" hidden="1"/>
    <cellStyle name="Lien hypertexte" xfId="331" builtinId="8" hidden="1"/>
    <cellStyle name="Lien hypertexte" xfId="333" builtinId="8" hidden="1"/>
    <cellStyle name="Lien hypertexte" xfId="335" builtinId="8" hidden="1"/>
    <cellStyle name="Lien hypertexte" xfId="337" builtinId="8" hidden="1"/>
    <cellStyle name="Lien hypertexte" xfId="339" builtinId="8" hidden="1"/>
    <cellStyle name="Lien hypertexte" xfId="341" builtinId="8" hidden="1"/>
    <cellStyle name="Lien hypertexte" xfId="343" builtinId="8" hidden="1"/>
    <cellStyle name="Lien hypertexte" xfId="345" builtinId="8" hidden="1"/>
    <cellStyle name="Lien hypertexte" xfId="347" builtinId="8" hidden="1"/>
    <cellStyle name="Lien hypertexte" xfId="349" builtinId="8" hidden="1"/>
    <cellStyle name="Lien hypertexte" xfId="351" builtinId="8" hidden="1"/>
    <cellStyle name="Lien hypertexte" xfId="353" builtinId="8" hidden="1"/>
    <cellStyle name="Lien hypertexte" xfId="355" builtinId="8" hidden="1"/>
    <cellStyle name="Lien hypertexte" xfId="357" builtinId="8" hidden="1"/>
    <cellStyle name="Lien hypertexte" xfId="359" builtinId="8" hidden="1"/>
    <cellStyle name="Lien hypertexte" xfId="361" builtinId="8" hidden="1"/>
    <cellStyle name="Lien hypertexte" xfId="363" builtinId="8" hidden="1"/>
    <cellStyle name="Lien hypertexte" xfId="365" builtinId="8" hidden="1"/>
    <cellStyle name="Lien hypertexte" xfId="367" builtinId="8" hidden="1"/>
    <cellStyle name="Lien hypertexte" xfId="369" builtinId="8" hidden="1"/>
    <cellStyle name="Lien hypertexte" xfId="371" builtinId="8" hidden="1"/>
    <cellStyle name="Lien hypertexte" xfId="373" builtinId="8" hidden="1"/>
    <cellStyle name="Lien hypertexte" xfId="375" builtinId="8" hidden="1"/>
    <cellStyle name="Lien hypertexte" xfId="377" builtinId="8" hidden="1"/>
    <cellStyle name="Lien hypertexte" xfId="379" builtinId="8" hidden="1"/>
    <cellStyle name="Lien hypertexte" xfId="381" builtinId="8" hidden="1"/>
    <cellStyle name="Lien hypertexte" xfId="383" builtinId="8" hidden="1"/>
    <cellStyle name="Lien hypertexte" xfId="385" builtinId="8" hidden="1"/>
    <cellStyle name="Lien hypertexte" xfId="387" builtinId="8" hidden="1"/>
    <cellStyle name="Lien hypertexte" xfId="389" builtinId="8" hidden="1"/>
    <cellStyle name="Lien hypertexte" xfId="391" builtinId="8" hidden="1"/>
    <cellStyle name="Lien hypertexte" xfId="393" builtinId="8" hidden="1"/>
    <cellStyle name="Lien hypertexte" xfId="395" builtinId="8" hidden="1"/>
    <cellStyle name="Lien hypertexte" xfId="397" builtinId="8" hidden="1"/>
    <cellStyle name="Lien hypertexte" xfId="399" builtinId="8" hidden="1"/>
    <cellStyle name="Lien hypertexte" xfId="401" builtinId="8" hidden="1"/>
    <cellStyle name="Lien hypertexte" xfId="403" builtinId="8" hidden="1"/>
    <cellStyle name="Lien hypertexte" xfId="405" builtinId="8" hidden="1"/>
    <cellStyle name="Lien hypertexte" xfId="407" builtinId="8" hidden="1"/>
    <cellStyle name="Lien hypertexte" xfId="409" builtinId="8" hidden="1"/>
    <cellStyle name="Lien hypertexte" xfId="411" builtinId="8" hidden="1"/>
    <cellStyle name="Lien hypertexte" xfId="413" builtinId="8" hidden="1"/>
    <cellStyle name="Lien hypertexte" xfId="415" builtinId="8" hidden="1"/>
    <cellStyle name="Lien hypertexte" xfId="417" builtinId="8" hidden="1"/>
    <cellStyle name="Lien hypertexte" xfId="419" builtinId="8" hidden="1"/>
    <cellStyle name="Lien hypertexte" xfId="421" builtinId="8" hidden="1"/>
    <cellStyle name="Lien hypertexte" xfId="423" builtinId="8" hidden="1"/>
    <cellStyle name="Lien hypertexte" xfId="425" builtinId="8" hidden="1"/>
    <cellStyle name="Lien hypertexte" xfId="427" builtinId="8" hidden="1"/>
    <cellStyle name="Lien hypertexte" xfId="429" builtinId="8" hidden="1"/>
    <cellStyle name="Lien hypertexte" xfId="431" builtinId="8" hidden="1"/>
    <cellStyle name="Lien hypertexte" xfId="433" builtinId="8" hidden="1"/>
    <cellStyle name="Lien hypertexte" xfId="435" builtinId="8" hidden="1"/>
    <cellStyle name="Lien hypertexte" xfId="437" builtinId="8" hidden="1"/>
    <cellStyle name="Lien hypertexte" xfId="439" builtinId="8" hidden="1"/>
    <cellStyle name="Lien hypertexte" xfId="441" builtinId="8" hidden="1"/>
    <cellStyle name="Lien hypertexte" xfId="443" builtinId="8" hidden="1"/>
    <cellStyle name="Lien hypertexte" xfId="445" builtinId="8" hidden="1"/>
    <cellStyle name="Lien hypertexte" xfId="447" builtinId="8" hidden="1"/>
    <cellStyle name="Lien hypertexte" xfId="449" builtinId="8" hidden="1"/>
    <cellStyle name="Lien hypertexte" xfId="451" builtinId="8" hidden="1"/>
    <cellStyle name="Lien hypertexte" xfId="453" builtinId="8" hidden="1"/>
    <cellStyle name="Lien hypertexte" xfId="455" builtinId="8" hidden="1"/>
    <cellStyle name="Lien hypertexte" xfId="457" builtinId="8" hidden="1"/>
    <cellStyle name="Lien hypertexte" xfId="459" builtinId="8" hidden="1"/>
    <cellStyle name="Lien hypertexte" xfId="461" builtinId="8" hidden="1"/>
    <cellStyle name="Lien hypertexte" xfId="463" builtinId="8" hidden="1"/>
    <cellStyle name="Lien hypertexte" xfId="465" builtinId="8" hidden="1"/>
    <cellStyle name="Lien hypertexte" xfId="467" builtinId="8" hidden="1"/>
    <cellStyle name="Lien hypertexte" xfId="469" builtinId="8" hidden="1"/>
    <cellStyle name="Lien hypertexte" xfId="471" builtinId="8" hidden="1"/>
    <cellStyle name="Lien hypertexte" xfId="473" builtinId="8" hidden="1"/>
    <cellStyle name="Lien hypertexte" xfId="475" builtinId="8" hidden="1"/>
    <cellStyle name="Lien hypertexte" xfId="477" builtinId="8" hidden="1"/>
    <cellStyle name="Lien hypertexte" xfId="479" builtinId="8" hidden="1"/>
    <cellStyle name="Lien hypertexte" xfId="481" builtinId="8" hidden="1"/>
    <cellStyle name="Lien hypertexte" xfId="483" builtinId="8" hidden="1"/>
    <cellStyle name="Lien hypertexte" xfId="485" builtinId="8" hidden="1"/>
    <cellStyle name="Lien hypertexte" xfId="487" builtinId="8" hidden="1"/>
    <cellStyle name="Lien hypertexte" xfId="489" builtinId="8" hidden="1"/>
    <cellStyle name="Lien hypertexte" xfId="491" builtinId="8" hidden="1"/>
    <cellStyle name="Lien hypertexte" xfId="493" builtinId="8" hidden="1"/>
    <cellStyle name="Lien hypertexte" xfId="495" builtinId="8" hidden="1"/>
    <cellStyle name="Lien hypertexte" xfId="497" builtinId="8" hidden="1"/>
    <cellStyle name="Lien hypertexte" xfId="499" builtinId="8" hidden="1"/>
    <cellStyle name="Lien hypertexte" xfId="501" builtinId="8" hidden="1"/>
    <cellStyle name="Lien hypertexte" xfId="503" builtinId="8" hidden="1"/>
    <cellStyle name="Lien hypertexte" xfId="505" builtinId="8" hidden="1"/>
    <cellStyle name="Lien hypertexte" xfId="507" builtinId="8" hidden="1"/>
    <cellStyle name="Lien hypertexte" xfId="509" builtinId="8" hidden="1"/>
    <cellStyle name="Lien hypertexte" xfId="511" builtinId="8" hidden="1"/>
    <cellStyle name="Lien hypertexte" xfId="513" builtinId="8" hidden="1"/>
    <cellStyle name="Lien hypertexte" xfId="515" builtinId="8" hidden="1"/>
    <cellStyle name="Lien hypertexte" xfId="517" builtinId="8" hidden="1"/>
    <cellStyle name="Lien hypertexte" xfId="519" builtinId="8" hidden="1"/>
    <cellStyle name="Lien hypertexte" xfId="521" builtinId="8" hidden="1"/>
    <cellStyle name="Lien hypertexte" xfId="523" builtinId="8" hidden="1"/>
    <cellStyle name="Lien hypertexte" xfId="525" builtinId="8" hidden="1"/>
    <cellStyle name="Lien hypertexte" xfId="527" builtinId="8" hidden="1"/>
    <cellStyle name="Lien hypertexte" xfId="529" builtinId="8" hidden="1"/>
    <cellStyle name="Lien hypertexte" xfId="531" builtinId="8" hidden="1"/>
    <cellStyle name="Lien hypertexte" xfId="533" builtinId="8" hidden="1"/>
    <cellStyle name="Lien hypertexte" xfId="535" builtinId="8" hidden="1"/>
    <cellStyle name="Lien hypertexte" xfId="537" builtinId="8" hidden="1"/>
    <cellStyle name="Lien hypertexte" xfId="539" builtinId="8" hidden="1"/>
    <cellStyle name="Lien hypertexte" xfId="541" builtinId="8" hidden="1"/>
    <cellStyle name="Lien hypertexte" xfId="543" builtinId="8" hidden="1"/>
    <cellStyle name="Lien hypertexte" xfId="545" builtinId="8" hidden="1"/>
    <cellStyle name="Lien hypertexte" xfId="547" builtinId="8" hidden="1"/>
    <cellStyle name="Lien hypertexte" xfId="549" builtinId="8" hidden="1"/>
    <cellStyle name="Lien hypertexte" xfId="551" builtinId="8" hidden="1"/>
    <cellStyle name="Lien hypertexte" xfId="553" builtinId="8" hidden="1"/>
    <cellStyle name="Lien hypertexte" xfId="555" builtinId="8" hidden="1"/>
    <cellStyle name="Lien hypertexte" xfId="557" builtinId="8" hidden="1"/>
    <cellStyle name="Lien hypertexte" xfId="559" builtinId="8" hidden="1"/>
    <cellStyle name="Lien hypertexte" xfId="561" builtinId="8" hidden="1"/>
    <cellStyle name="Lien hypertexte" xfId="563" builtinId="8" hidden="1"/>
    <cellStyle name="Lien hypertexte" xfId="565" builtinId="8" hidden="1"/>
    <cellStyle name="Lien hypertexte" xfId="567" builtinId="8" hidden="1"/>
    <cellStyle name="Lien hypertexte" xfId="569" builtinId="8" hidden="1"/>
    <cellStyle name="Lien hypertexte" xfId="571" builtinId="8" hidden="1"/>
    <cellStyle name="Lien hypertexte" xfId="573" builtinId="8" hidden="1"/>
    <cellStyle name="Lien hypertexte" xfId="575" builtinId="8" hidden="1"/>
    <cellStyle name="Lien hypertexte" xfId="577" builtinId="8" hidden="1"/>
    <cellStyle name="Lien hypertexte" xfId="579" builtinId="8" hidden="1"/>
    <cellStyle name="Lien hypertexte" xfId="581" builtinId="8" hidden="1"/>
    <cellStyle name="Lien hypertexte" xfId="583" builtinId="8" hidden="1"/>
    <cellStyle name="Lien hypertexte" xfId="585" builtinId="8" hidden="1"/>
    <cellStyle name="Lien hypertexte" xfId="587" builtinId="8" hidden="1"/>
    <cellStyle name="Lien hypertexte" xfId="589" builtinId="8" hidden="1"/>
    <cellStyle name="Lien hypertexte" xfId="591" builtinId="8" hidden="1"/>
    <cellStyle name="Lien hypertexte" xfId="593" builtinId="8" hidden="1"/>
    <cellStyle name="Lien hypertexte" xfId="595" builtinId="8" hidden="1"/>
    <cellStyle name="Lien hypertexte" xfId="597" builtinId="8" hidden="1"/>
    <cellStyle name="Lien hypertexte" xfId="599" builtinId="8" hidden="1"/>
    <cellStyle name="Lien hypertexte" xfId="601" builtinId="8" hidden="1"/>
    <cellStyle name="Lien hypertexte" xfId="603" builtinId="8" hidden="1"/>
    <cellStyle name="Lien hypertexte" xfId="605" builtinId="8" hidden="1"/>
    <cellStyle name="Lien hypertexte" xfId="607" builtinId="8" hidden="1"/>
    <cellStyle name="Lien hypertexte" xfId="609" builtinId="8" hidden="1"/>
    <cellStyle name="Lien hypertexte" xfId="611" builtinId="8" hidden="1"/>
    <cellStyle name="Lien hypertexte" xfId="613" builtinId="8" hidden="1"/>
    <cellStyle name="Lien hypertexte" xfId="615" builtinId="8" hidden="1"/>
    <cellStyle name="Lien hypertexte" xfId="617" builtinId="8" hidden="1"/>
    <cellStyle name="Lien hypertexte" xfId="619" builtinId="8" hidden="1"/>
    <cellStyle name="Lien hypertexte" xfId="621" builtinId="8" hidden="1"/>
    <cellStyle name="Lien hypertexte" xfId="623" builtinId="8" hidden="1"/>
    <cellStyle name="Lien hypertexte" xfId="625" builtinId="8" hidden="1"/>
    <cellStyle name="Lien hypertexte" xfId="627" builtinId="8" hidden="1"/>
    <cellStyle name="Lien hypertexte" xfId="629" builtinId="8" hidden="1"/>
    <cellStyle name="Lien hypertexte" xfId="631" builtinId="8" hidden="1"/>
    <cellStyle name="Lien hypertexte" xfId="633" builtinId="8" hidden="1"/>
    <cellStyle name="Lien hypertexte" xfId="635" builtinId="8" hidden="1"/>
    <cellStyle name="Lien hypertexte" xfId="637" builtinId="8" hidden="1"/>
    <cellStyle name="Lien hypertexte" xfId="639" builtinId="8" hidden="1"/>
    <cellStyle name="Lien hypertexte" xfId="641" builtinId="8" hidden="1"/>
    <cellStyle name="Lien hypertexte" xfId="643" builtinId="8" hidden="1"/>
    <cellStyle name="Lien hypertexte" xfId="645" builtinId="8" hidden="1"/>
    <cellStyle name="Lien hypertexte" xfId="647" builtinId="8" hidden="1"/>
    <cellStyle name="Lien hypertexte" xfId="649" builtinId="8" hidden="1"/>
    <cellStyle name="Lien hypertexte" xfId="651" builtinId="8" hidden="1"/>
    <cellStyle name="Lien hypertexte" xfId="653" builtinId="8" hidden="1"/>
    <cellStyle name="Lien hypertexte" xfId="655" builtinId="8" hidden="1"/>
    <cellStyle name="Lien hypertexte" xfId="657" builtinId="8" hidden="1"/>
    <cellStyle name="Lien hypertexte" xfId="659" builtinId="8" hidden="1"/>
    <cellStyle name="Lien hypertexte" xfId="661" builtinId="8" hidden="1"/>
    <cellStyle name="Lien hypertexte" xfId="663" builtinId="8" hidden="1"/>
    <cellStyle name="Lien hypertexte" xfId="665" builtinId="8" hidden="1"/>
    <cellStyle name="Lien hypertexte" xfId="667" builtinId="8" hidden="1"/>
    <cellStyle name="Lien hypertexte" xfId="669" builtinId="8" hidden="1"/>
    <cellStyle name="Lien hypertexte" xfId="671" builtinId="8" hidden="1"/>
    <cellStyle name="Lien hypertexte" xfId="673" builtinId="8" hidden="1"/>
    <cellStyle name="Lien hypertexte" xfId="675" builtinId="8" hidden="1"/>
    <cellStyle name="Lien hypertexte" xfId="677" builtinId="8" hidden="1"/>
    <cellStyle name="Lien hypertexte" xfId="679" builtinId="8" hidden="1"/>
    <cellStyle name="Lien hypertexte" xfId="681" builtinId="8" hidden="1"/>
    <cellStyle name="Lien hypertexte" xfId="683" builtinId="8" hidden="1"/>
    <cellStyle name="Lien hypertexte" xfId="685" builtinId="8" hidden="1"/>
    <cellStyle name="Lien hypertexte" xfId="687" builtinId="8" hidden="1"/>
    <cellStyle name="Lien hypertexte" xfId="689" builtinId="8" hidden="1"/>
    <cellStyle name="Lien hypertexte" xfId="691" builtinId="8" hidden="1"/>
    <cellStyle name="Lien hypertexte" xfId="693" builtinId="8" hidden="1"/>
    <cellStyle name="Lien hypertexte" xfId="695" builtinId="8" hidden="1"/>
    <cellStyle name="Lien hypertexte" xfId="697" builtinId="8" hidden="1"/>
    <cellStyle name="Lien hypertexte" xfId="699" builtinId="8" hidden="1"/>
    <cellStyle name="Lien hypertexte" xfId="701" builtinId="8" hidden="1"/>
    <cellStyle name="Lien hypertexte" xfId="703" builtinId="8" hidden="1"/>
    <cellStyle name="Lien hypertexte" xfId="705" builtinId="8" hidden="1"/>
    <cellStyle name="Lien hypertexte" xfId="707" builtinId="8" hidden="1"/>
    <cellStyle name="Lien hypertexte" xfId="709" builtinId="8" hidden="1"/>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Lien hypertexte visité" xfId="50" builtinId="9" hidden="1"/>
    <cellStyle name="Lien hypertexte visité" xfId="52" builtinId="9" hidden="1"/>
    <cellStyle name="Lien hypertexte visité" xfId="54" builtinId="9" hidden="1"/>
    <cellStyle name="Lien hypertexte visité" xfId="56" builtinId="9" hidden="1"/>
    <cellStyle name="Lien hypertexte visité" xfId="58" builtinId="9" hidden="1"/>
    <cellStyle name="Lien hypertexte visité" xfId="60" builtinId="9" hidden="1"/>
    <cellStyle name="Lien hypertexte visité" xfId="62" builtinId="9" hidden="1"/>
    <cellStyle name="Lien hypertexte visité" xfId="64" builtinId="9" hidden="1"/>
    <cellStyle name="Lien hypertexte visité" xfId="66" builtinId="9" hidden="1"/>
    <cellStyle name="Lien hypertexte visité" xfId="68" builtinId="9" hidden="1"/>
    <cellStyle name="Lien hypertexte visité" xfId="70" builtinId="9" hidden="1"/>
    <cellStyle name="Lien hypertexte visité" xfId="72" builtinId="9" hidden="1"/>
    <cellStyle name="Lien hypertexte visité" xfId="74" builtinId="9" hidden="1"/>
    <cellStyle name="Lien hypertexte visité" xfId="76" builtinId="9" hidden="1"/>
    <cellStyle name="Lien hypertexte visité" xfId="78" builtinId="9" hidden="1"/>
    <cellStyle name="Lien hypertexte visité" xfId="80" builtinId="9" hidden="1"/>
    <cellStyle name="Lien hypertexte visité" xfId="82" builtinId="9" hidden="1"/>
    <cellStyle name="Lien hypertexte visité" xfId="84" builtinId="9" hidden="1"/>
    <cellStyle name="Lien hypertexte visité" xfId="86" builtinId="9" hidden="1"/>
    <cellStyle name="Lien hypertexte visité" xfId="88" builtinId="9" hidden="1"/>
    <cellStyle name="Lien hypertexte visité" xfId="90" builtinId="9" hidden="1"/>
    <cellStyle name="Lien hypertexte visité" xfId="92" builtinId="9" hidden="1"/>
    <cellStyle name="Lien hypertexte visité" xfId="94" builtinId="9" hidden="1"/>
    <cellStyle name="Lien hypertexte visité" xfId="96" builtinId="9" hidden="1"/>
    <cellStyle name="Lien hypertexte visité" xfId="98" builtinId="9" hidden="1"/>
    <cellStyle name="Lien hypertexte visité" xfId="100" builtinId="9" hidden="1"/>
    <cellStyle name="Lien hypertexte visité" xfId="102" builtinId="9" hidden="1"/>
    <cellStyle name="Lien hypertexte visité" xfId="104" builtinId="9" hidden="1"/>
    <cellStyle name="Lien hypertexte visité" xfId="106" builtinId="9" hidden="1"/>
    <cellStyle name="Lien hypertexte visité" xfId="108" builtinId="9" hidden="1"/>
    <cellStyle name="Lien hypertexte visité" xfId="110" builtinId="9" hidden="1"/>
    <cellStyle name="Lien hypertexte visité" xfId="112" builtinId="9" hidden="1"/>
    <cellStyle name="Lien hypertexte visité" xfId="114" builtinId="9" hidden="1"/>
    <cellStyle name="Lien hypertexte visité" xfId="116" builtinId="9" hidden="1"/>
    <cellStyle name="Lien hypertexte visité" xfId="118" builtinId="9" hidden="1"/>
    <cellStyle name="Lien hypertexte visité" xfId="120" builtinId="9" hidden="1"/>
    <cellStyle name="Lien hypertexte visité" xfId="122" builtinId="9" hidden="1"/>
    <cellStyle name="Lien hypertexte visité" xfId="124" builtinId="9" hidden="1"/>
    <cellStyle name="Lien hypertexte visité" xfId="126" builtinId="9" hidden="1"/>
    <cellStyle name="Lien hypertexte visité" xfId="128" builtinId="9" hidden="1"/>
    <cellStyle name="Lien hypertexte visité" xfId="130" builtinId="9" hidden="1"/>
    <cellStyle name="Lien hypertexte visité" xfId="132" builtinId="9" hidden="1"/>
    <cellStyle name="Lien hypertexte visité" xfId="134" builtinId="9" hidden="1"/>
    <cellStyle name="Lien hypertexte visité" xfId="136" builtinId="9" hidden="1"/>
    <cellStyle name="Lien hypertexte visité" xfId="138" builtinId="9" hidden="1"/>
    <cellStyle name="Lien hypertexte visité" xfId="140" builtinId="9" hidden="1"/>
    <cellStyle name="Lien hypertexte visité" xfId="142" builtinId="9" hidden="1"/>
    <cellStyle name="Lien hypertexte visité" xfId="144" builtinId="9" hidden="1"/>
    <cellStyle name="Lien hypertexte visité" xfId="146" builtinId="9" hidden="1"/>
    <cellStyle name="Lien hypertexte visité" xfId="148" builtinId="9" hidden="1"/>
    <cellStyle name="Lien hypertexte visité" xfId="150" builtinId="9" hidden="1"/>
    <cellStyle name="Lien hypertexte visité" xfId="152" builtinId="9" hidden="1"/>
    <cellStyle name="Lien hypertexte visité" xfId="154" builtinId="9" hidden="1"/>
    <cellStyle name="Lien hypertexte visité" xfId="156" builtinId="9" hidden="1"/>
    <cellStyle name="Lien hypertexte visité" xfId="158" builtinId="9" hidden="1"/>
    <cellStyle name="Lien hypertexte visité" xfId="160" builtinId="9" hidden="1"/>
    <cellStyle name="Lien hypertexte visité" xfId="162" builtinId="9" hidden="1"/>
    <cellStyle name="Lien hypertexte visité" xfId="164" builtinId="9" hidden="1"/>
    <cellStyle name="Lien hypertexte visité" xfId="166" builtinId="9" hidden="1"/>
    <cellStyle name="Lien hypertexte visité" xfId="168" builtinId="9" hidden="1"/>
    <cellStyle name="Lien hypertexte visité" xfId="170" builtinId="9" hidden="1"/>
    <cellStyle name="Lien hypertexte visité" xfId="172" builtinId="9" hidden="1"/>
    <cellStyle name="Lien hypertexte visité" xfId="174" builtinId="9" hidden="1"/>
    <cellStyle name="Lien hypertexte visité" xfId="176" builtinId="9" hidden="1"/>
    <cellStyle name="Lien hypertexte visité" xfId="178" builtinId="9" hidden="1"/>
    <cellStyle name="Lien hypertexte visité" xfId="180" builtinId="9" hidden="1"/>
    <cellStyle name="Lien hypertexte visité" xfId="182" builtinId="9" hidden="1"/>
    <cellStyle name="Lien hypertexte visité" xfId="184" builtinId="9" hidden="1"/>
    <cellStyle name="Lien hypertexte visité" xfId="186" builtinId="9" hidden="1"/>
    <cellStyle name="Lien hypertexte visité" xfId="188" builtinId="9" hidden="1"/>
    <cellStyle name="Lien hypertexte visité" xfId="190" builtinId="9" hidden="1"/>
    <cellStyle name="Lien hypertexte visité" xfId="192" builtinId="9" hidden="1"/>
    <cellStyle name="Lien hypertexte visité" xfId="194" builtinId="9" hidden="1"/>
    <cellStyle name="Lien hypertexte visité" xfId="196" builtinId="9" hidden="1"/>
    <cellStyle name="Lien hypertexte visité" xfId="198" builtinId="9" hidden="1"/>
    <cellStyle name="Lien hypertexte visité" xfId="200" builtinId="9" hidden="1"/>
    <cellStyle name="Lien hypertexte visité" xfId="202" builtinId="9" hidden="1"/>
    <cellStyle name="Lien hypertexte visité" xfId="204" builtinId="9" hidden="1"/>
    <cellStyle name="Lien hypertexte visité" xfId="206" builtinId="9" hidden="1"/>
    <cellStyle name="Lien hypertexte visité" xfId="208" builtinId="9" hidden="1"/>
    <cellStyle name="Lien hypertexte visité" xfId="210" builtinId="9" hidden="1"/>
    <cellStyle name="Lien hypertexte visité" xfId="212" builtinId="9" hidden="1"/>
    <cellStyle name="Lien hypertexte visité" xfId="214" builtinId="9" hidden="1"/>
    <cellStyle name="Lien hypertexte visité" xfId="216" builtinId="9" hidden="1"/>
    <cellStyle name="Lien hypertexte visité" xfId="218" builtinId="9" hidden="1"/>
    <cellStyle name="Lien hypertexte visité" xfId="220" builtinId="9" hidden="1"/>
    <cellStyle name="Lien hypertexte visité" xfId="222" builtinId="9" hidden="1"/>
    <cellStyle name="Lien hypertexte visité" xfId="224" builtinId="9" hidden="1"/>
    <cellStyle name="Lien hypertexte visité" xfId="226" builtinId="9" hidden="1"/>
    <cellStyle name="Lien hypertexte visité" xfId="228" builtinId="9" hidden="1"/>
    <cellStyle name="Lien hypertexte visité" xfId="230" builtinId="9" hidden="1"/>
    <cellStyle name="Lien hypertexte visité" xfId="232" builtinId="9" hidden="1"/>
    <cellStyle name="Lien hypertexte visité" xfId="234" builtinId="9" hidden="1"/>
    <cellStyle name="Lien hypertexte visité" xfId="236" builtinId="9" hidden="1"/>
    <cellStyle name="Lien hypertexte visité" xfId="238" builtinId="9" hidden="1"/>
    <cellStyle name="Lien hypertexte visité" xfId="240" builtinId="9" hidden="1"/>
    <cellStyle name="Lien hypertexte visité" xfId="242" builtinId="9" hidden="1"/>
    <cellStyle name="Lien hypertexte visité" xfId="244" builtinId="9" hidden="1"/>
    <cellStyle name="Lien hypertexte visité" xfId="246" builtinId="9" hidden="1"/>
    <cellStyle name="Lien hypertexte visité" xfId="248" builtinId="9" hidden="1"/>
    <cellStyle name="Lien hypertexte visité" xfId="250" builtinId="9" hidden="1"/>
    <cellStyle name="Lien hypertexte visité" xfId="252" builtinId="9" hidden="1"/>
    <cellStyle name="Lien hypertexte visité" xfId="254" builtinId="9" hidden="1"/>
    <cellStyle name="Lien hypertexte visité" xfId="256" builtinId="9" hidden="1"/>
    <cellStyle name="Lien hypertexte visité" xfId="258" builtinId="9" hidden="1"/>
    <cellStyle name="Lien hypertexte visité" xfId="260" builtinId="9" hidden="1"/>
    <cellStyle name="Lien hypertexte visité" xfId="262" builtinId="9" hidden="1"/>
    <cellStyle name="Lien hypertexte visité" xfId="264" builtinId="9" hidden="1"/>
    <cellStyle name="Lien hypertexte visité" xfId="266" builtinId="9" hidden="1"/>
    <cellStyle name="Lien hypertexte visité" xfId="268" builtinId="9" hidden="1"/>
    <cellStyle name="Lien hypertexte visité" xfId="270" builtinId="9" hidden="1"/>
    <cellStyle name="Lien hypertexte visité" xfId="272" builtinId="9" hidden="1"/>
    <cellStyle name="Lien hypertexte visité" xfId="274" builtinId="9" hidden="1"/>
    <cellStyle name="Lien hypertexte visité" xfId="276" builtinId="9" hidden="1"/>
    <cellStyle name="Lien hypertexte visité" xfId="278" builtinId="9" hidden="1"/>
    <cellStyle name="Lien hypertexte visité" xfId="280" builtinId="9" hidden="1"/>
    <cellStyle name="Lien hypertexte visité" xfId="282" builtinId="9" hidden="1"/>
    <cellStyle name="Lien hypertexte visité" xfId="284" builtinId="9" hidden="1"/>
    <cellStyle name="Lien hypertexte visité" xfId="286" builtinId="9" hidden="1"/>
    <cellStyle name="Lien hypertexte visité" xfId="288" builtinId="9" hidden="1"/>
    <cellStyle name="Lien hypertexte visité" xfId="290" builtinId="9" hidden="1"/>
    <cellStyle name="Lien hypertexte visité" xfId="292" builtinId="9" hidden="1"/>
    <cellStyle name="Lien hypertexte visité" xfId="294" builtinId="9" hidden="1"/>
    <cellStyle name="Lien hypertexte visité" xfId="296" builtinId="9" hidden="1"/>
    <cellStyle name="Lien hypertexte visité" xfId="298" builtinId="9" hidden="1"/>
    <cellStyle name="Lien hypertexte visité" xfId="300" builtinId="9" hidden="1"/>
    <cellStyle name="Lien hypertexte visité" xfId="302" builtinId="9" hidden="1"/>
    <cellStyle name="Lien hypertexte visité" xfId="304" builtinId="9" hidden="1"/>
    <cellStyle name="Lien hypertexte visité" xfId="306" builtinId="9" hidden="1"/>
    <cellStyle name="Lien hypertexte visité" xfId="308" builtinId="9" hidden="1"/>
    <cellStyle name="Lien hypertexte visité" xfId="310" builtinId="9" hidden="1"/>
    <cellStyle name="Lien hypertexte visité" xfId="312" builtinId="9" hidden="1"/>
    <cellStyle name="Lien hypertexte visité" xfId="314" builtinId="9" hidden="1"/>
    <cellStyle name="Lien hypertexte visité" xfId="316" builtinId="9" hidden="1"/>
    <cellStyle name="Lien hypertexte visité" xfId="318" builtinId="9" hidden="1"/>
    <cellStyle name="Lien hypertexte visité" xfId="320" builtinId="9" hidden="1"/>
    <cellStyle name="Lien hypertexte visité" xfId="322" builtinId="9" hidden="1"/>
    <cellStyle name="Lien hypertexte visité" xfId="324" builtinId="9" hidden="1"/>
    <cellStyle name="Lien hypertexte visité" xfId="326" builtinId="9" hidden="1"/>
    <cellStyle name="Lien hypertexte visité" xfId="328" builtinId="9" hidden="1"/>
    <cellStyle name="Lien hypertexte visité" xfId="330" builtinId="9" hidden="1"/>
    <cellStyle name="Lien hypertexte visité" xfId="332" builtinId="9" hidden="1"/>
    <cellStyle name="Lien hypertexte visité" xfId="334" builtinId="9" hidden="1"/>
    <cellStyle name="Lien hypertexte visité" xfId="336" builtinId="9" hidden="1"/>
    <cellStyle name="Lien hypertexte visité" xfId="338" builtinId="9" hidden="1"/>
    <cellStyle name="Lien hypertexte visité" xfId="340" builtinId="9" hidden="1"/>
    <cellStyle name="Lien hypertexte visité" xfId="342" builtinId="9" hidden="1"/>
    <cellStyle name="Lien hypertexte visité" xfId="344" builtinId="9" hidden="1"/>
    <cellStyle name="Lien hypertexte visité" xfId="346" builtinId="9" hidden="1"/>
    <cellStyle name="Lien hypertexte visité" xfId="348" builtinId="9" hidden="1"/>
    <cellStyle name="Lien hypertexte visité" xfId="350" builtinId="9" hidden="1"/>
    <cellStyle name="Lien hypertexte visité" xfId="352" builtinId="9" hidden="1"/>
    <cellStyle name="Lien hypertexte visité" xfId="354" builtinId="9" hidden="1"/>
    <cellStyle name="Lien hypertexte visité" xfId="356" builtinId="9" hidden="1"/>
    <cellStyle name="Lien hypertexte visité" xfId="358" builtinId="9" hidden="1"/>
    <cellStyle name="Lien hypertexte visité" xfId="360" builtinId="9" hidden="1"/>
    <cellStyle name="Lien hypertexte visité" xfId="362" builtinId="9" hidden="1"/>
    <cellStyle name="Lien hypertexte visité" xfId="364" builtinId="9" hidden="1"/>
    <cellStyle name="Lien hypertexte visité" xfId="366" builtinId="9" hidden="1"/>
    <cellStyle name="Lien hypertexte visité" xfId="368" builtinId="9" hidden="1"/>
    <cellStyle name="Lien hypertexte visité" xfId="370" builtinId="9" hidden="1"/>
    <cellStyle name="Lien hypertexte visité" xfId="372" builtinId="9" hidden="1"/>
    <cellStyle name="Lien hypertexte visité" xfId="374" builtinId="9" hidden="1"/>
    <cellStyle name="Lien hypertexte visité" xfId="376" builtinId="9" hidden="1"/>
    <cellStyle name="Lien hypertexte visité" xfId="378" builtinId="9" hidden="1"/>
    <cellStyle name="Lien hypertexte visité" xfId="380" builtinId="9" hidden="1"/>
    <cellStyle name="Lien hypertexte visité" xfId="382" builtinId="9" hidden="1"/>
    <cellStyle name="Lien hypertexte visité" xfId="384" builtinId="9" hidden="1"/>
    <cellStyle name="Lien hypertexte visité" xfId="386" builtinId="9" hidden="1"/>
    <cellStyle name="Lien hypertexte visité" xfId="388" builtinId="9" hidden="1"/>
    <cellStyle name="Lien hypertexte visité" xfId="390" builtinId="9" hidden="1"/>
    <cellStyle name="Lien hypertexte visité" xfId="392" builtinId="9" hidden="1"/>
    <cellStyle name="Lien hypertexte visité" xfId="394" builtinId="9" hidden="1"/>
    <cellStyle name="Lien hypertexte visité" xfId="396" builtinId="9" hidden="1"/>
    <cellStyle name="Lien hypertexte visité" xfId="398" builtinId="9" hidden="1"/>
    <cellStyle name="Lien hypertexte visité" xfId="400" builtinId="9" hidden="1"/>
    <cellStyle name="Lien hypertexte visité" xfId="402" builtinId="9" hidden="1"/>
    <cellStyle name="Lien hypertexte visité" xfId="404" builtinId="9" hidden="1"/>
    <cellStyle name="Lien hypertexte visité" xfId="406" builtinId="9" hidden="1"/>
    <cellStyle name="Lien hypertexte visité" xfId="408" builtinId="9" hidden="1"/>
    <cellStyle name="Lien hypertexte visité" xfId="410" builtinId="9" hidden="1"/>
    <cellStyle name="Lien hypertexte visité" xfId="412" builtinId="9" hidden="1"/>
    <cellStyle name="Lien hypertexte visité" xfId="414" builtinId="9" hidden="1"/>
    <cellStyle name="Lien hypertexte visité" xfId="416" builtinId="9" hidden="1"/>
    <cellStyle name="Lien hypertexte visité" xfId="418" builtinId="9" hidden="1"/>
    <cellStyle name="Lien hypertexte visité" xfId="420" builtinId="9" hidden="1"/>
    <cellStyle name="Lien hypertexte visité" xfId="422" builtinId="9" hidden="1"/>
    <cellStyle name="Lien hypertexte visité" xfId="424" builtinId="9" hidden="1"/>
    <cellStyle name="Lien hypertexte visité" xfId="426" builtinId="9" hidden="1"/>
    <cellStyle name="Lien hypertexte visité" xfId="428" builtinId="9" hidden="1"/>
    <cellStyle name="Lien hypertexte visité" xfId="430" builtinId="9" hidden="1"/>
    <cellStyle name="Lien hypertexte visité" xfId="432" builtinId="9" hidden="1"/>
    <cellStyle name="Lien hypertexte visité" xfId="434" builtinId="9" hidden="1"/>
    <cellStyle name="Lien hypertexte visité" xfId="436" builtinId="9" hidden="1"/>
    <cellStyle name="Lien hypertexte visité" xfId="438" builtinId="9" hidden="1"/>
    <cellStyle name="Lien hypertexte visité" xfId="440" builtinId="9" hidden="1"/>
    <cellStyle name="Lien hypertexte visité" xfId="442" builtinId="9" hidden="1"/>
    <cellStyle name="Lien hypertexte visité" xfId="444" builtinId="9" hidden="1"/>
    <cellStyle name="Lien hypertexte visité" xfId="446" builtinId="9" hidden="1"/>
    <cellStyle name="Lien hypertexte visité" xfId="448" builtinId="9" hidden="1"/>
    <cellStyle name="Lien hypertexte visité" xfId="450" builtinId="9" hidden="1"/>
    <cellStyle name="Lien hypertexte visité" xfId="452" builtinId="9" hidden="1"/>
    <cellStyle name="Lien hypertexte visité" xfId="454" builtinId="9" hidden="1"/>
    <cellStyle name="Lien hypertexte visité" xfId="456" builtinId="9" hidden="1"/>
    <cellStyle name="Lien hypertexte visité" xfId="458" builtinId="9" hidden="1"/>
    <cellStyle name="Lien hypertexte visité" xfId="460" builtinId="9" hidden="1"/>
    <cellStyle name="Lien hypertexte visité" xfId="462" builtinId="9" hidden="1"/>
    <cellStyle name="Lien hypertexte visité" xfId="464" builtinId="9" hidden="1"/>
    <cellStyle name="Lien hypertexte visité" xfId="466" builtinId="9" hidden="1"/>
    <cellStyle name="Lien hypertexte visité" xfId="468" builtinId="9" hidden="1"/>
    <cellStyle name="Lien hypertexte visité" xfId="470" builtinId="9" hidden="1"/>
    <cellStyle name="Lien hypertexte visité" xfId="472" builtinId="9" hidden="1"/>
    <cellStyle name="Lien hypertexte visité" xfId="474" builtinId="9" hidden="1"/>
    <cellStyle name="Lien hypertexte visité" xfId="476" builtinId="9" hidden="1"/>
    <cellStyle name="Lien hypertexte visité" xfId="478" builtinId="9" hidden="1"/>
    <cellStyle name="Lien hypertexte visité" xfId="480" builtinId="9" hidden="1"/>
    <cellStyle name="Lien hypertexte visité" xfId="482" builtinId="9" hidden="1"/>
    <cellStyle name="Lien hypertexte visité" xfId="484" builtinId="9" hidden="1"/>
    <cellStyle name="Lien hypertexte visité" xfId="486" builtinId="9" hidden="1"/>
    <cellStyle name="Lien hypertexte visité" xfId="488" builtinId="9" hidden="1"/>
    <cellStyle name="Lien hypertexte visité" xfId="490" builtinId="9" hidden="1"/>
    <cellStyle name="Lien hypertexte visité" xfId="492" builtinId="9" hidden="1"/>
    <cellStyle name="Lien hypertexte visité" xfId="494" builtinId="9" hidden="1"/>
    <cellStyle name="Lien hypertexte visité" xfId="496" builtinId="9" hidden="1"/>
    <cellStyle name="Lien hypertexte visité" xfId="498" builtinId="9" hidden="1"/>
    <cellStyle name="Lien hypertexte visité" xfId="500" builtinId="9" hidden="1"/>
    <cellStyle name="Lien hypertexte visité" xfId="502" builtinId="9" hidden="1"/>
    <cellStyle name="Lien hypertexte visité" xfId="504" builtinId="9" hidden="1"/>
    <cellStyle name="Lien hypertexte visité" xfId="506" builtinId="9" hidden="1"/>
    <cellStyle name="Lien hypertexte visité" xfId="508" builtinId="9" hidden="1"/>
    <cellStyle name="Lien hypertexte visité" xfId="510" builtinId="9" hidden="1"/>
    <cellStyle name="Lien hypertexte visité" xfId="512" builtinId="9" hidden="1"/>
    <cellStyle name="Lien hypertexte visité" xfId="514" builtinId="9" hidden="1"/>
    <cellStyle name="Lien hypertexte visité" xfId="516" builtinId="9" hidden="1"/>
    <cellStyle name="Lien hypertexte visité" xfId="518" builtinId="9" hidden="1"/>
    <cellStyle name="Lien hypertexte visité" xfId="520" builtinId="9" hidden="1"/>
    <cellStyle name="Lien hypertexte visité" xfId="522" builtinId="9" hidden="1"/>
    <cellStyle name="Lien hypertexte visité" xfId="524" builtinId="9" hidden="1"/>
    <cellStyle name="Lien hypertexte visité" xfId="526" builtinId="9" hidden="1"/>
    <cellStyle name="Lien hypertexte visité" xfId="528" builtinId="9" hidden="1"/>
    <cellStyle name="Lien hypertexte visité" xfId="530" builtinId="9" hidden="1"/>
    <cellStyle name="Lien hypertexte visité" xfId="532" builtinId="9" hidden="1"/>
    <cellStyle name="Lien hypertexte visité" xfId="534" builtinId="9" hidden="1"/>
    <cellStyle name="Lien hypertexte visité" xfId="536" builtinId="9" hidden="1"/>
    <cellStyle name="Lien hypertexte visité" xfId="538" builtinId="9" hidden="1"/>
    <cellStyle name="Lien hypertexte visité" xfId="540" builtinId="9" hidden="1"/>
    <cellStyle name="Lien hypertexte visité" xfId="542" builtinId="9" hidden="1"/>
    <cellStyle name="Lien hypertexte visité" xfId="544" builtinId="9" hidden="1"/>
    <cellStyle name="Lien hypertexte visité" xfId="546" builtinId="9" hidden="1"/>
    <cellStyle name="Lien hypertexte visité" xfId="548" builtinId="9" hidden="1"/>
    <cellStyle name="Lien hypertexte visité" xfId="550" builtinId="9" hidden="1"/>
    <cellStyle name="Lien hypertexte visité" xfId="552" builtinId="9" hidden="1"/>
    <cellStyle name="Lien hypertexte visité" xfId="554" builtinId="9" hidden="1"/>
    <cellStyle name="Lien hypertexte visité" xfId="556" builtinId="9" hidden="1"/>
    <cellStyle name="Lien hypertexte visité" xfId="558" builtinId="9" hidden="1"/>
    <cellStyle name="Lien hypertexte visité" xfId="560" builtinId="9" hidden="1"/>
    <cellStyle name="Lien hypertexte visité" xfId="562" builtinId="9" hidden="1"/>
    <cellStyle name="Lien hypertexte visité" xfId="564" builtinId="9" hidden="1"/>
    <cellStyle name="Lien hypertexte visité" xfId="566" builtinId="9" hidden="1"/>
    <cellStyle name="Lien hypertexte visité" xfId="568" builtinId="9" hidden="1"/>
    <cellStyle name="Lien hypertexte visité" xfId="570" builtinId="9" hidden="1"/>
    <cellStyle name="Lien hypertexte visité" xfId="572" builtinId="9" hidden="1"/>
    <cellStyle name="Lien hypertexte visité" xfId="574" builtinId="9" hidden="1"/>
    <cellStyle name="Lien hypertexte visité" xfId="576" builtinId="9" hidden="1"/>
    <cellStyle name="Lien hypertexte visité" xfId="578" builtinId="9" hidden="1"/>
    <cellStyle name="Lien hypertexte visité" xfId="580" builtinId="9" hidden="1"/>
    <cellStyle name="Lien hypertexte visité" xfId="582" builtinId="9" hidden="1"/>
    <cellStyle name="Lien hypertexte visité" xfId="584" builtinId="9" hidden="1"/>
    <cellStyle name="Lien hypertexte visité" xfId="586" builtinId="9" hidden="1"/>
    <cellStyle name="Lien hypertexte visité" xfId="588" builtinId="9" hidden="1"/>
    <cellStyle name="Lien hypertexte visité" xfId="590" builtinId="9" hidden="1"/>
    <cellStyle name="Lien hypertexte visité" xfId="592" builtinId="9" hidden="1"/>
    <cellStyle name="Lien hypertexte visité" xfId="594" builtinId="9" hidden="1"/>
    <cellStyle name="Lien hypertexte visité" xfId="596" builtinId="9" hidden="1"/>
    <cellStyle name="Lien hypertexte visité" xfId="598" builtinId="9" hidden="1"/>
    <cellStyle name="Lien hypertexte visité" xfId="600" builtinId="9" hidden="1"/>
    <cellStyle name="Lien hypertexte visité" xfId="602" builtinId="9" hidden="1"/>
    <cellStyle name="Lien hypertexte visité" xfId="604" builtinId="9" hidden="1"/>
    <cellStyle name="Lien hypertexte visité" xfId="606" builtinId="9" hidden="1"/>
    <cellStyle name="Lien hypertexte visité" xfId="608" builtinId="9" hidden="1"/>
    <cellStyle name="Lien hypertexte visité" xfId="610" builtinId="9" hidden="1"/>
    <cellStyle name="Lien hypertexte visité" xfId="612" builtinId="9" hidden="1"/>
    <cellStyle name="Lien hypertexte visité" xfId="614" builtinId="9" hidden="1"/>
    <cellStyle name="Lien hypertexte visité" xfId="616" builtinId="9" hidden="1"/>
    <cellStyle name="Lien hypertexte visité" xfId="618" builtinId="9" hidden="1"/>
    <cellStyle name="Lien hypertexte visité" xfId="620" builtinId="9" hidden="1"/>
    <cellStyle name="Lien hypertexte visité" xfId="622" builtinId="9" hidden="1"/>
    <cellStyle name="Lien hypertexte visité" xfId="624" builtinId="9" hidden="1"/>
    <cellStyle name="Lien hypertexte visité" xfId="626" builtinId="9" hidden="1"/>
    <cellStyle name="Lien hypertexte visité" xfId="628" builtinId="9" hidden="1"/>
    <cellStyle name="Lien hypertexte visité" xfId="630" builtinId="9" hidden="1"/>
    <cellStyle name="Lien hypertexte visité" xfId="632" builtinId="9" hidden="1"/>
    <cellStyle name="Lien hypertexte visité" xfId="634" builtinId="9" hidden="1"/>
    <cellStyle name="Lien hypertexte visité" xfId="636" builtinId="9" hidden="1"/>
    <cellStyle name="Lien hypertexte visité" xfId="638" builtinId="9" hidden="1"/>
    <cellStyle name="Lien hypertexte visité" xfId="640" builtinId="9" hidden="1"/>
    <cellStyle name="Lien hypertexte visité" xfId="642" builtinId="9" hidden="1"/>
    <cellStyle name="Lien hypertexte visité" xfId="644" builtinId="9" hidden="1"/>
    <cellStyle name="Lien hypertexte visité" xfId="646" builtinId="9" hidden="1"/>
    <cellStyle name="Lien hypertexte visité" xfId="648" builtinId="9" hidden="1"/>
    <cellStyle name="Lien hypertexte visité" xfId="650" builtinId="9" hidden="1"/>
    <cellStyle name="Lien hypertexte visité" xfId="652" builtinId="9" hidden="1"/>
    <cellStyle name="Lien hypertexte visité" xfId="654" builtinId="9" hidden="1"/>
    <cellStyle name="Lien hypertexte visité" xfId="656" builtinId="9" hidden="1"/>
    <cellStyle name="Lien hypertexte visité" xfId="658" builtinId="9" hidden="1"/>
    <cellStyle name="Lien hypertexte visité" xfId="660" builtinId="9" hidden="1"/>
    <cellStyle name="Lien hypertexte visité" xfId="662" builtinId="9" hidden="1"/>
    <cellStyle name="Lien hypertexte visité" xfId="664" builtinId="9" hidden="1"/>
    <cellStyle name="Lien hypertexte visité" xfId="666" builtinId="9" hidden="1"/>
    <cellStyle name="Lien hypertexte visité" xfId="668" builtinId="9" hidden="1"/>
    <cellStyle name="Lien hypertexte visité" xfId="670" builtinId="9" hidden="1"/>
    <cellStyle name="Lien hypertexte visité" xfId="672" builtinId="9" hidden="1"/>
    <cellStyle name="Lien hypertexte visité" xfId="674" builtinId="9" hidden="1"/>
    <cellStyle name="Lien hypertexte visité" xfId="676" builtinId="9" hidden="1"/>
    <cellStyle name="Lien hypertexte visité" xfId="678" builtinId="9" hidden="1"/>
    <cellStyle name="Lien hypertexte visité" xfId="680" builtinId="9" hidden="1"/>
    <cellStyle name="Lien hypertexte visité" xfId="682" builtinId="9" hidden="1"/>
    <cellStyle name="Lien hypertexte visité" xfId="684" builtinId="9" hidden="1"/>
    <cellStyle name="Lien hypertexte visité" xfId="686" builtinId="9" hidden="1"/>
    <cellStyle name="Lien hypertexte visité" xfId="688" builtinId="9" hidden="1"/>
    <cellStyle name="Lien hypertexte visité" xfId="690" builtinId="9" hidden="1"/>
    <cellStyle name="Lien hypertexte visité" xfId="692" builtinId="9" hidden="1"/>
    <cellStyle name="Lien hypertexte visité" xfId="694" builtinId="9" hidden="1"/>
    <cellStyle name="Lien hypertexte visité" xfId="696" builtinId="9" hidden="1"/>
    <cellStyle name="Lien hypertexte visité" xfId="698" builtinId="9" hidden="1"/>
    <cellStyle name="Lien hypertexte visité" xfId="700" builtinId="9" hidden="1"/>
    <cellStyle name="Lien hypertexte visité" xfId="702" builtinId="9" hidden="1"/>
    <cellStyle name="Lien hypertexte visité" xfId="704" builtinId="9" hidden="1"/>
    <cellStyle name="Lien hypertexte visité" xfId="706" builtinId="9" hidden="1"/>
    <cellStyle name="Lien hypertexte visité" xfId="708" builtinId="9" hidden="1"/>
    <cellStyle name="Lien hypertexte visité" xfId="710" builtinId="9" hidden="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mruColors>
      <color rgb="FF00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fr-FR"/>
  <c:style val="18"/>
  <c:chart>
    <c:plotArea>
      <c:layout/>
      <c:radarChart>
        <c:radarStyle val="filled"/>
        <c:ser>
          <c:idx val="0"/>
          <c:order val="0"/>
          <c:spPr>
            <a:pattFill prst="wdUpDiag">
              <a:fgClr>
                <a:srgbClr val="008000"/>
              </a:fgClr>
              <a:bgClr>
                <a:srgbClr val="00FF00"/>
              </a:bgClr>
            </a:pattFill>
            <a:ln w="28575" cmpd="sng">
              <a:solidFill>
                <a:srgbClr val="008000"/>
              </a:solidFill>
            </a:ln>
          </c:spPr>
          <c:cat>
            <c:numRef>
              <c:f>Calculs!$C$133:$C$140</c:f>
              <c:numCache>
                <c:formatCode>General</c:formatCode>
                <c:ptCount val="8"/>
                <c:pt idx="0">
                  <c:v>1</c:v>
                </c:pt>
                <c:pt idx="1">
                  <c:v>2</c:v>
                </c:pt>
                <c:pt idx="2">
                  <c:v>3</c:v>
                </c:pt>
                <c:pt idx="3">
                  <c:v>4</c:v>
                </c:pt>
                <c:pt idx="4">
                  <c:v>5</c:v>
                </c:pt>
                <c:pt idx="5">
                  <c:v>6</c:v>
                </c:pt>
                <c:pt idx="6">
                  <c:v>7</c:v>
                </c:pt>
                <c:pt idx="7">
                  <c:v>8</c:v>
                </c:pt>
              </c:numCache>
            </c:numRef>
          </c:cat>
          <c:val>
            <c:numRef>
              <c:f>Calculs!$E$133:$E$140</c:f>
              <c:numCache>
                <c:formatCode>0</c:formatCode>
                <c:ptCount val="8"/>
                <c:pt idx="0">
                  <c:v>0</c:v>
                </c:pt>
                <c:pt idx="1">
                  <c:v>0</c:v>
                </c:pt>
                <c:pt idx="2">
                  <c:v>0</c:v>
                </c:pt>
                <c:pt idx="3">
                  <c:v>0</c:v>
                </c:pt>
                <c:pt idx="4">
                  <c:v>0</c:v>
                </c:pt>
                <c:pt idx="5">
                  <c:v>0</c:v>
                </c:pt>
                <c:pt idx="6">
                  <c:v>0</c:v>
                </c:pt>
                <c:pt idx="7">
                  <c:v>0</c:v>
                </c:pt>
              </c:numCache>
            </c:numRef>
          </c:val>
        </c:ser>
        <c:ser>
          <c:idx val="1"/>
          <c:order val="1"/>
          <c:spPr>
            <a:solidFill>
              <a:srgbClr val="0000FF"/>
            </a:solidFill>
            <a:ln w="28575" cmpd="sng">
              <a:solidFill>
                <a:srgbClr val="0000FF"/>
              </a:solidFill>
            </a:ln>
          </c:spPr>
          <c:cat>
            <c:numRef>
              <c:f>Calculs!$C$133:$C$140</c:f>
              <c:numCache>
                <c:formatCode>General</c:formatCode>
                <c:ptCount val="8"/>
                <c:pt idx="0">
                  <c:v>1</c:v>
                </c:pt>
                <c:pt idx="1">
                  <c:v>2</c:v>
                </c:pt>
                <c:pt idx="2">
                  <c:v>3</c:v>
                </c:pt>
                <c:pt idx="3">
                  <c:v>4</c:v>
                </c:pt>
                <c:pt idx="4">
                  <c:v>5</c:v>
                </c:pt>
                <c:pt idx="5">
                  <c:v>6</c:v>
                </c:pt>
                <c:pt idx="6">
                  <c:v>7</c:v>
                </c:pt>
                <c:pt idx="7">
                  <c:v>8</c:v>
                </c:pt>
              </c:numCache>
            </c:numRef>
          </c:cat>
          <c:val>
            <c:numRef>
              <c:f>Calculs!$D$133:$D$140</c:f>
              <c:numCache>
                <c:formatCode>General</c:formatCode>
                <c:ptCount val="8"/>
                <c:pt idx="0" formatCode="0">
                  <c:v>0</c:v>
                </c:pt>
                <c:pt idx="1">
                  <c:v>0</c:v>
                </c:pt>
                <c:pt idx="2">
                  <c:v>0</c:v>
                </c:pt>
                <c:pt idx="3">
                  <c:v>0</c:v>
                </c:pt>
                <c:pt idx="4" formatCode="0.0">
                  <c:v>0</c:v>
                </c:pt>
                <c:pt idx="5">
                  <c:v>0</c:v>
                </c:pt>
                <c:pt idx="6">
                  <c:v>0</c:v>
                </c:pt>
                <c:pt idx="7">
                  <c:v>0</c:v>
                </c:pt>
              </c:numCache>
            </c:numRef>
          </c:val>
        </c:ser>
        <c:ser>
          <c:idx val="2"/>
          <c:order val="2"/>
          <c:spPr>
            <a:solidFill>
              <a:srgbClr val="0000FF">
                <a:alpha val="65000"/>
              </a:srgbClr>
            </a:solidFill>
            <a:ln w="28575">
              <a:solidFill>
                <a:srgbClr val="0000FF"/>
              </a:solidFill>
            </a:ln>
          </c:spPr>
          <c:cat>
            <c:numRef>
              <c:f>Calculs!$C$133:$C$140</c:f>
              <c:numCache>
                <c:formatCode>General</c:formatCode>
                <c:ptCount val="8"/>
                <c:pt idx="0">
                  <c:v>1</c:v>
                </c:pt>
                <c:pt idx="1">
                  <c:v>2</c:v>
                </c:pt>
                <c:pt idx="2">
                  <c:v>3</c:v>
                </c:pt>
                <c:pt idx="3">
                  <c:v>4</c:v>
                </c:pt>
                <c:pt idx="4">
                  <c:v>5</c:v>
                </c:pt>
                <c:pt idx="5">
                  <c:v>6</c:v>
                </c:pt>
                <c:pt idx="6">
                  <c:v>7</c:v>
                </c:pt>
                <c:pt idx="7">
                  <c:v>8</c:v>
                </c:pt>
              </c:numCache>
            </c:numRef>
          </c:cat>
          <c:val>
            <c:numRef>
              <c:f>Calculs!$F$133:$F$140</c:f>
              <c:numCache>
                <c:formatCode>0</c:formatCode>
                <c:ptCount val="8"/>
                <c:pt idx="0">
                  <c:v>0</c:v>
                </c:pt>
                <c:pt idx="1">
                  <c:v>0</c:v>
                </c:pt>
                <c:pt idx="2">
                  <c:v>0</c:v>
                </c:pt>
                <c:pt idx="3">
                  <c:v>0</c:v>
                </c:pt>
                <c:pt idx="4">
                  <c:v>0</c:v>
                </c:pt>
                <c:pt idx="5">
                  <c:v>0</c:v>
                </c:pt>
                <c:pt idx="6">
                  <c:v>0</c:v>
                </c:pt>
                <c:pt idx="7">
                  <c:v>0</c:v>
                </c:pt>
              </c:numCache>
            </c:numRef>
          </c:val>
        </c:ser>
        <c:dLbls/>
        <c:axId val="68559616"/>
        <c:axId val="68561152"/>
      </c:radarChart>
      <c:catAx>
        <c:axId val="68559616"/>
        <c:scaling>
          <c:orientation val="minMax"/>
        </c:scaling>
        <c:axPos val="b"/>
        <c:majorGridlines/>
        <c:numFmt formatCode="General" sourceLinked="1"/>
        <c:tickLblPos val="nextTo"/>
        <c:crossAx val="68561152"/>
        <c:crossesAt val="0"/>
        <c:auto val="1"/>
        <c:lblAlgn val="ctr"/>
        <c:lblOffset val="100"/>
      </c:catAx>
      <c:valAx>
        <c:axId val="68561152"/>
        <c:scaling>
          <c:orientation val="minMax"/>
          <c:max val="10"/>
          <c:min val="0"/>
        </c:scaling>
        <c:axPos val="l"/>
        <c:majorGridlines/>
        <c:numFmt formatCode="0" sourceLinked="1"/>
        <c:majorTickMark val="cross"/>
        <c:tickLblPos val="none"/>
        <c:crossAx val="68559616"/>
        <c:crosses val="autoZero"/>
        <c:crossBetween val="between"/>
        <c:majorUnit val="2"/>
        <c:minorUnit val="0.4"/>
      </c:valAx>
      <c:spPr>
        <a:solidFill>
          <a:schemeClr val="bg1">
            <a:alpha val="50000"/>
          </a:schemeClr>
        </a:solidFill>
        <a:ln>
          <a:noFill/>
        </a:ln>
      </c:spPr>
    </c:plotArea>
    <c:plotVisOnly val="1"/>
    <c:dispBlanksAs val="gap"/>
  </c:chart>
  <c:spPr>
    <a:ln>
      <a:noFill/>
    </a:ln>
  </c:spPr>
  <c:printSettings>
    <c:headerFooter/>
    <c:pageMargins b="1" l="0.75000000000000011" r="0.7500000000000001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fr-FR"/>
  <c:style val="18"/>
  <c:chart>
    <c:plotArea>
      <c:layout/>
      <c:radarChart>
        <c:radarStyle val="filled"/>
        <c:ser>
          <c:idx val="0"/>
          <c:order val="0"/>
          <c:spPr>
            <a:pattFill prst="wdUpDiag">
              <a:fgClr>
                <a:srgbClr val="008000"/>
              </a:fgClr>
              <a:bgClr>
                <a:srgbClr val="00FF00"/>
              </a:bgClr>
            </a:pattFill>
            <a:ln w="28575" cmpd="sng">
              <a:solidFill>
                <a:srgbClr val="008000"/>
              </a:solidFill>
            </a:ln>
          </c:spPr>
          <c:cat>
            <c:numRef>
              <c:f>Calculs!$C$152:$C$157</c:f>
              <c:numCache>
                <c:formatCode>General</c:formatCode>
                <c:ptCount val="6"/>
                <c:pt idx="0">
                  <c:v>1</c:v>
                </c:pt>
                <c:pt idx="1">
                  <c:v>2</c:v>
                </c:pt>
                <c:pt idx="2">
                  <c:v>3</c:v>
                </c:pt>
                <c:pt idx="3">
                  <c:v>4</c:v>
                </c:pt>
                <c:pt idx="4">
                  <c:v>5</c:v>
                </c:pt>
                <c:pt idx="5">
                  <c:v>6</c:v>
                </c:pt>
              </c:numCache>
            </c:numRef>
          </c:cat>
          <c:val>
            <c:numRef>
              <c:f>Calculs!$E$152:$E$157</c:f>
              <c:numCache>
                <c:formatCode>0</c:formatCode>
                <c:ptCount val="6"/>
                <c:pt idx="0">
                  <c:v>0</c:v>
                </c:pt>
                <c:pt idx="1">
                  <c:v>0</c:v>
                </c:pt>
                <c:pt idx="2">
                  <c:v>0</c:v>
                </c:pt>
                <c:pt idx="3">
                  <c:v>0</c:v>
                </c:pt>
                <c:pt idx="4">
                  <c:v>0</c:v>
                </c:pt>
                <c:pt idx="5">
                  <c:v>0</c:v>
                </c:pt>
              </c:numCache>
            </c:numRef>
          </c:val>
        </c:ser>
        <c:ser>
          <c:idx val="1"/>
          <c:order val="1"/>
          <c:spPr>
            <a:solidFill>
              <a:srgbClr val="0000FF"/>
            </a:solidFill>
            <a:ln w="28575" cmpd="sng">
              <a:solidFill>
                <a:srgbClr val="0000FF"/>
              </a:solidFill>
            </a:ln>
          </c:spPr>
          <c:cat>
            <c:numRef>
              <c:f>Calculs!$C$152:$C$157</c:f>
              <c:numCache>
                <c:formatCode>General</c:formatCode>
                <c:ptCount val="6"/>
                <c:pt idx="0">
                  <c:v>1</c:v>
                </c:pt>
                <c:pt idx="1">
                  <c:v>2</c:v>
                </c:pt>
                <c:pt idx="2">
                  <c:v>3</c:v>
                </c:pt>
                <c:pt idx="3">
                  <c:v>4</c:v>
                </c:pt>
                <c:pt idx="4">
                  <c:v>5</c:v>
                </c:pt>
                <c:pt idx="5">
                  <c:v>6</c:v>
                </c:pt>
              </c:numCache>
            </c:numRef>
          </c:cat>
          <c:val>
            <c:numRef>
              <c:f>Calculs!$D$152:$D$157</c:f>
              <c:numCache>
                <c:formatCode>0</c:formatCode>
                <c:ptCount val="6"/>
                <c:pt idx="0">
                  <c:v>0</c:v>
                </c:pt>
                <c:pt idx="1">
                  <c:v>0</c:v>
                </c:pt>
                <c:pt idx="2">
                  <c:v>0</c:v>
                </c:pt>
                <c:pt idx="3">
                  <c:v>0</c:v>
                </c:pt>
                <c:pt idx="4">
                  <c:v>0</c:v>
                </c:pt>
                <c:pt idx="5">
                  <c:v>0</c:v>
                </c:pt>
              </c:numCache>
            </c:numRef>
          </c:val>
        </c:ser>
        <c:ser>
          <c:idx val="2"/>
          <c:order val="2"/>
          <c:spPr>
            <a:solidFill>
              <a:srgbClr val="0000FF">
                <a:alpha val="65000"/>
              </a:srgbClr>
            </a:solidFill>
          </c:spPr>
          <c:cat>
            <c:numRef>
              <c:f>Calculs!$C$152:$C$157</c:f>
              <c:numCache>
                <c:formatCode>General</c:formatCode>
                <c:ptCount val="6"/>
                <c:pt idx="0">
                  <c:v>1</c:v>
                </c:pt>
                <c:pt idx="1">
                  <c:v>2</c:v>
                </c:pt>
                <c:pt idx="2">
                  <c:v>3</c:v>
                </c:pt>
                <c:pt idx="3">
                  <c:v>4</c:v>
                </c:pt>
                <c:pt idx="4">
                  <c:v>5</c:v>
                </c:pt>
                <c:pt idx="5">
                  <c:v>6</c:v>
                </c:pt>
              </c:numCache>
            </c:numRef>
          </c:cat>
          <c:val>
            <c:numRef>
              <c:f>Calculs!$F$152:$F$157</c:f>
              <c:numCache>
                <c:formatCode>0</c:formatCode>
                <c:ptCount val="6"/>
                <c:pt idx="0">
                  <c:v>0</c:v>
                </c:pt>
                <c:pt idx="1">
                  <c:v>0</c:v>
                </c:pt>
                <c:pt idx="2">
                  <c:v>0</c:v>
                </c:pt>
                <c:pt idx="3">
                  <c:v>0</c:v>
                </c:pt>
                <c:pt idx="4">
                  <c:v>0</c:v>
                </c:pt>
                <c:pt idx="5">
                  <c:v>0</c:v>
                </c:pt>
              </c:numCache>
            </c:numRef>
          </c:val>
        </c:ser>
        <c:dLbls/>
        <c:axId val="68591616"/>
        <c:axId val="68593152"/>
      </c:radarChart>
      <c:catAx>
        <c:axId val="68591616"/>
        <c:scaling>
          <c:orientation val="minMax"/>
        </c:scaling>
        <c:axPos val="b"/>
        <c:majorGridlines/>
        <c:numFmt formatCode="General" sourceLinked="1"/>
        <c:tickLblPos val="nextTo"/>
        <c:crossAx val="68593152"/>
        <c:crossesAt val="0"/>
        <c:auto val="1"/>
        <c:lblAlgn val="ctr"/>
        <c:lblOffset val="100"/>
      </c:catAx>
      <c:valAx>
        <c:axId val="68593152"/>
        <c:scaling>
          <c:orientation val="minMax"/>
          <c:max val="10"/>
          <c:min val="0"/>
        </c:scaling>
        <c:axPos val="l"/>
        <c:majorGridlines/>
        <c:numFmt formatCode="0" sourceLinked="1"/>
        <c:majorTickMark val="cross"/>
        <c:tickLblPos val="none"/>
        <c:crossAx val="68591616"/>
        <c:crosses val="autoZero"/>
        <c:crossBetween val="between"/>
        <c:majorUnit val="2"/>
        <c:minorUnit val="0.2"/>
      </c:valAx>
    </c:plotArea>
    <c:plotVisOnly val="1"/>
    <c:dispBlanksAs val="gap"/>
  </c:chart>
  <c:spPr>
    <a:ln>
      <a:noFill/>
    </a:ln>
  </c:spPr>
  <c:printSettings>
    <c:headerFooter/>
    <c:pageMargins b="1" l="0.75000000000000011" r="0.7500000000000001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fr-FR"/>
  <c:style val="18"/>
  <c:chart>
    <c:plotArea>
      <c:layout/>
      <c:radarChart>
        <c:radarStyle val="filled"/>
        <c:ser>
          <c:idx val="0"/>
          <c:order val="0"/>
          <c:spPr>
            <a:pattFill prst="wdUpDiag">
              <a:fgClr>
                <a:srgbClr val="008000"/>
              </a:fgClr>
              <a:bgClr>
                <a:srgbClr val="00FF00"/>
              </a:bgClr>
            </a:pattFill>
            <a:ln w="28575" cmpd="sng">
              <a:solidFill>
                <a:srgbClr val="008000"/>
              </a:solidFill>
            </a:ln>
          </c:spPr>
          <c:cat>
            <c:numRef>
              <c:f>Calculs!$C$196:$C$200</c:f>
              <c:numCache>
                <c:formatCode>General</c:formatCode>
                <c:ptCount val="5"/>
                <c:pt idx="0">
                  <c:v>1</c:v>
                </c:pt>
                <c:pt idx="1">
                  <c:v>2</c:v>
                </c:pt>
                <c:pt idx="2">
                  <c:v>3</c:v>
                </c:pt>
                <c:pt idx="3">
                  <c:v>4</c:v>
                </c:pt>
                <c:pt idx="4">
                  <c:v>5</c:v>
                </c:pt>
              </c:numCache>
            </c:numRef>
          </c:cat>
          <c:val>
            <c:numRef>
              <c:f>Calculs!$E$196:$E$200</c:f>
              <c:numCache>
                <c:formatCode>0</c:formatCode>
                <c:ptCount val="5"/>
                <c:pt idx="0">
                  <c:v>0</c:v>
                </c:pt>
                <c:pt idx="1">
                  <c:v>0</c:v>
                </c:pt>
                <c:pt idx="2">
                  <c:v>0</c:v>
                </c:pt>
                <c:pt idx="3">
                  <c:v>0</c:v>
                </c:pt>
                <c:pt idx="4">
                  <c:v>0</c:v>
                </c:pt>
              </c:numCache>
            </c:numRef>
          </c:val>
        </c:ser>
        <c:ser>
          <c:idx val="1"/>
          <c:order val="1"/>
          <c:spPr>
            <a:solidFill>
              <a:srgbClr val="0000FF"/>
            </a:solidFill>
            <a:ln w="28575" cmpd="sng">
              <a:solidFill>
                <a:srgbClr val="0000FF"/>
              </a:solidFill>
            </a:ln>
          </c:spPr>
          <c:cat>
            <c:numRef>
              <c:f>Calculs!$C$196:$C$200</c:f>
              <c:numCache>
                <c:formatCode>General</c:formatCode>
                <c:ptCount val="5"/>
                <c:pt idx="0">
                  <c:v>1</c:v>
                </c:pt>
                <c:pt idx="1">
                  <c:v>2</c:v>
                </c:pt>
                <c:pt idx="2">
                  <c:v>3</c:v>
                </c:pt>
                <c:pt idx="3">
                  <c:v>4</c:v>
                </c:pt>
                <c:pt idx="4">
                  <c:v>5</c:v>
                </c:pt>
              </c:numCache>
            </c:numRef>
          </c:cat>
          <c:val>
            <c:numRef>
              <c:f>Calculs!$D$196:$D$200</c:f>
              <c:numCache>
                <c:formatCode>0</c:formatCode>
                <c:ptCount val="5"/>
                <c:pt idx="0">
                  <c:v>0</c:v>
                </c:pt>
                <c:pt idx="1">
                  <c:v>0</c:v>
                </c:pt>
                <c:pt idx="2">
                  <c:v>0</c:v>
                </c:pt>
                <c:pt idx="3">
                  <c:v>0</c:v>
                </c:pt>
                <c:pt idx="4">
                  <c:v>0</c:v>
                </c:pt>
              </c:numCache>
            </c:numRef>
          </c:val>
        </c:ser>
        <c:ser>
          <c:idx val="2"/>
          <c:order val="2"/>
          <c:spPr>
            <a:solidFill>
              <a:srgbClr val="0000FF">
                <a:alpha val="65000"/>
              </a:srgbClr>
            </a:solidFill>
            <a:ln w="28575">
              <a:solidFill>
                <a:srgbClr val="0000FF"/>
              </a:solidFill>
            </a:ln>
          </c:spPr>
          <c:cat>
            <c:numRef>
              <c:f>Calculs!$C$196:$C$200</c:f>
              <c:numCache>
                <c:formatCode>General</c:formatCode>
                <c:ptCount val="5"/>
                <c:pt idx="0">
                  <c:v>1</c:v>
                </c:pt>
                <c:pt idx="1">
                  <c:v>2</c:v>
                </c:pt>
                <c:pt idx="2">
                  <c:v>3</c:v>
                </c:pt>
                <c:pt idx="3">
                  <c:v>4</c:v>
                </c:pt>
                <c:pt idx="4">
                  <c:v>5</c:v>
                </c:pt>
              </c:numCache>
            </c:numRef>
          </c:cat>
          <c:val>
            <c:numRef>
              <c:f>Calculs!$F$196:$F$200</c:f>
              <c:numCache>
                <c:formatCode>General</c:formatCode>
                <c:ptCount val="5"/>
                <c:pt idx="0">
                  <c:v>0</c:v>
                </c:pt>
                <c:pt idx="1">
                  <c:v>0</c:v>
                </c:pt>
                <c:pt idx="2">
                  <c:v>0</c:v>
                </c:pt>
                <c:pt idx="3">
                  <c:v>0</c:v>
                </c:pt>
                <c:pt idx="4">
                  <c:v>0</c:v>
                </c:pt>
              </c:numCache>
            </c:numRef>
          </c:val>
        </c:ser>
        <c:dLbls/>
        <c:axId val="68615168"/>
        <c:axId val="68690688"/>
      </c:radarChart>
      <c:catAx>
        <c:axId val="68615168"/>
        <c:scaling>
          <c:orientation val="minMax"/>
        </c:scaling>
        <c:axPos val="b"/>
        <c:majorGridlines/>
        <c:numFmt formatCode="General" sourceLinked="1"/>
        <c:tickLblPos val="nextTo"/>
        <c:crossAx val="68690688"/>
        <c:crossesAt val="0"/>
        <c:auto val="1"/>
        <c:lblAlgn val="ctr"/>
        <c:lblOffset val="100"/>
      </c:catAx>
      <c:valAx>
        <c:axId val="68690688"/>
        <c:scaling>
          <c:orientation val="minMax"/>
          <c:max val="10"/>
          <c:min val="0"/>
        </c:scaling>
        <c:axPos val="l"/>
        <c:majorGridlines/>
        <c:numFmt formatCode="0" sourceLinked="1"/>
        <c:majorTickMark val="cross"/>
        <c:tickLblPos val="none"/>
        <c:crossAx val="68615168"/>
        <c:crosses val="autoZero"/>
        <c:crossBetween val="between"/>
        <c:majorUnit val="2"/>
        <c:minorUnit val="0.4"/>
      </c:valAx>
    </c:plotArea>
    <c:plotVisOnly val="1"/>
    <c:dispBlanksAs val="gap"/>
  </c:chart>
  <c:spPr>
    <a:ln>
      <a:noFill/>
    </a:ln>
  </c:spPr>
  <c:printSettings>
    <c:headerFooter/>
    <c:pageMargins b="1" l="0.75000000000000011" r="0.75000000000000011"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fr-FR"/>
  <c:style val="18"/>
  <c:chart>
    <c:plotArea>
      <c:layout/>
      <c:radarChart>
        <c:radarStyle val="filled"/>
        <c:ser>
          <c:idx val="0"/>
          <c:order val="0"/>
          <c:spPr>
            <a:pattFill prst="wdUpDiag">
              <a:fgClr>
                <a:srgbClr val="008000"/>
              </a:fgClr>
              <a:bgClr>
                <a:srgbClr val="00FF00"/>
              </a:bgClr>
            </a:pattFill>
            <a:ln w="28575" cmpd="sng">
              <a:solidFill>
                <a:srgbClr val="008000"/>
              </a:solidFill>
            </a:ln>
          </c:spPr>
          <c:cat>
            <c:numRef>
              <c:f>Calculs!$C$171:$C$182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Calculs!$E$171:$E$182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1"/>
          <c:spPr>
            <a:solidFill>
              <a:srgbClr val="0000FF"/>
            </a:solidFill>
            <a:ln w="28575" cmpd="sng">
              <a:solidFill>
                <a:srgbClr val="0000FF"/>
              </a:solidFill>
            </a:ln>
          </c:spPr>
          <c:cat>
            <c:numRef>
              <c:f>Calculs!$C$171:$C$182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Calculs!$D$171:$D$182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2"/>
          <c:order val="2"/>
          <c:spPr>
            <a:solidFill>
              <a:srgbClr val="0000FF">
                <a:alpha val="65000"/>
              </a:srgbClr>
            </a:solidFill>
            <a:ln w="28575">
              <a:solidFill>
                <a:srgbClr val="0000FF"/>
              </a:solidFill>
            </a:ln>
          </c:spPr>
          <c:cat>
            <c:numRef>
              <c:f>Calculs!$C$171:$C$182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Calculs!$F$171:$F$182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axId val="68716416"/>
        <c:axId val="68717952"/>
      </c:radarChart>
      <c:catAx>
        <c:axId val="68716416"/>
        <c:scaling>
          <c:orientation val="minMax"/>
        </c:scaling>
        <c:axPos val="b"/>
        <c:majorGridlines/>
        <c:numFmt formatCode="General" sourceLinked="1"/>
        <c:tickLblPos val="nextTo"/>
        <c:crossAx val="68717952"/>
        <c:crossesAt val="0"/>
        <c:auto val="1"/>
        <c:lblAlgn val="ctr"/>
        <c:lblOffset val="100"/>
      </c:catAx>
      <c:valAx>
        <c:axId val="68717952"/>
        <c:scaling>
          <c:orientation val="minMax"/>
          <c:max val="10"/>
          <c:min val="0"/>
        </c:scaling>
        <c:axPos val="l"/>
        <c:majorGridlines/>
        <c:numFmt formatCode="0" sourceLinked="1"/>
        <c:majorTickMark val="cross"/>
        <c:tickLblPos val="none"/>
        <c:crossAx val="68716416"/>
        <c:crosses val="autoZero"/>
        <c:crossBetween val="between"/>
        <c:majorUnit val="2"/>
        <c:minorUnit val="0.4"/>
      </c:valAx>
    </c:plotArea>
    <c:plotVisOnly val="1"/>
    <c:dispBlanksAs val="gap"/>
  </c:chart>
  <c:spPr>
    <a:ln>
      <a:noFill/>
    </a:ln>
  </c:spPr>
  <c:printSettings>
    <c:headerFooter/>
    <c:pageMargins b="1" l="0.75000000000000011" r="0.75000000000000011" t="1" header="0.5" footer="0.5"/>
    <c:pageSetup/>
  </c:printSettings>
</c:chartSpace>
</file>

<file path=xl/ctrlProps/ctrlProp1.xml><?xml version="1.0" encoding="utf-8"?>
<formControlPr xmlns="http://schemas.microsoft.com/office/spreadsheetml/2009/9/main" objectType="Radio" checked="Checked" firstButton="1" fmlaLink="Calculs!$D$129" lockText="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Calculs!$D$192" lockText="1"/>
</file>

<file path=xl/ctrlProps/ctrlProp12.xml><?xml version="1.0" encoding="utf-8"?>
<formControlPr xmlns="http://schemas.microsoft.com/office/spreadsheetml/2009/9/main" objectType="Radio" checked="Checked" lockText="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checked="Checked" firstButton="1" fmlaLink="Calculs!$D$148" lockText="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firstButton="1" fmlaLink="Calculs!$D$167"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chart" Target="../charts/chart4.xml"/><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571485</xdr:colOff>
      <xdr:row>17</xdr:row>
      <xdr:rowOff>0</xdr:rowOff>
    </xdr:from>
    <xdr:to>
      <xdr:col>3</xdr:col>
      <xdr:colOff>5782</xdr:colOff>
      <xdr:row>33</xdr:row>
      <xdr:rowOff>87629</xdr:rowOff>
    </xdr:to>
    <xdr:pic>
      <xdr:nvPicPr>
        <xdr:cNvPr id="5" name="Image 4"/>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571485" y="3623733"/>
          <a:ext cx="6394874" cy="3203363"/>
        </a:xfrm>
        <a:prstGeom prst="rect">
          <a:avLst/>
        </a:prstGeom>
        <a:noFill/>
        <a:ln>
          <a:noFill/>
        </a:ln>
      </xdr:spPr>
    </xdr:pic>
    <xdr:clientData/>
  </xdr:twoCellAnchor>
  <xdr:twoCellAnchor>
    <xdr:from>
      <xdr:col>0</xdr:col>
      <xdr:colOff>444500</xdr:colOff>
      <xdr:row>13</xdr:row>
      <xdr:rowOff>4237</xdr:rowOff>
    </xdr:from>
    <xdr:to>
      <xdr:col>0</xdr:col>
      <xdr:colOff>787400</xdr:colOff>
      <xdr:row>14</xdr:row>
      <xdr:rowOff>4</xdr:rowOff>
    </xdr:to>
    <xdr:sp macro="" textlink="">
      <xdr:nvSpPr>
        <xdr:cNvPr id="2" name="Rectangle à coins arrondis 1"/>
        <xdr:cNvSpPr/>
      </xdr:nvSpPr>
      <xdr:spPr>
        <a:xfrm>
          <a:off x="444500" y="2662770"/>
          <a:ext cx="342900" cy="376767"/>
        </a:xfrm>
        <a:prstGeom prst="roundRect">
          <a:avLst/>
        </a:prstGeom>
      </xdr:spPr>
      <xdr:style>
        <a:lnRef idx="1">
          <a:schemeClr val="accent5"/>
        </a:lnRef>
        <a:fillRef idx="3">
          <a:schemeClr val="accent5"/>
        </a:fillRef>
        <a:effectRef idx="2">
          <a:schemeClr val="accent5"/>
        </a:effectRef>
        <a:fontRef idx="minor">
          <a:schemeClr val="lt1"/>
        </a:fontRef>
      </xdr:style>
      <xdr:txBody>
        <a:bodyPr rot="0" spcFirstLastPara="0" vert="horz" wrap="square" lIns="0" tIns="45720" rIns="0" bIns="45720" numCol="1" spcCol="0" rtlCol="0" fromWordArt="0" anchor="ctr" anchorCtr="0" forceAA="0" compatLnSpc="1">
          <a:prstTxWarp prst="textNoShape">
            <a:avLst/>
          </a:prstTxWarp>
          <a:noAutofit/>
        </a:bodyPr>
        <a:lstStyle/>
        <a:p>
          <a:pPr algn="ctr">
            <a:spcAft>
              <a:spcPts val="0"/>
            </a:spcAft>
          </a:pPr>
          <a:r>
            <a:rPr lang="fr-FR" sz="1800" b="1">
              <a:solidFill>
                <a:schemeClr val="tx1"/>
              </a:solidFill>
              <a:effectLst/>
              <a:latin typeface="Wingdings 2"/>
              <a:ea typeface="ＭＳ 明朝"/>
              <a:cs typeface="Times New Roman"/>
            </a:rPr>
            <a:t>j</a:t>
          </a:r>
          <a:endParaRPr lang="en-GB" sz="1200" b="1">
            <a:solidFill>
              <a:schemeClr val="tx1"/>
            </a:solidFill>
            <a:effectLst/>
            <a:ea typeface="ＭＳ 明朝"/>
            <a:cs typeface="Times New Roman"/>
          </a:endParaRPr>
        </a:p>
      </xdr:txBody>
    </xdr:sp>
    <xdr:clientData/>
  </xdr:twoCellAnchor>
  <xdr:twoCellAnchor>
    <xdr:from>
      <xdr:col>0</xdr:col>
      <xdr:colOff>457185</xdr:colOff>
      <xdr:row>22</xdr:row>
      <xdr:rowOff>137160</xdr:rowOff>
    </xdr:from>
    <xdr:to>
      <xdr:col>0</xdr:col>
      <xdr:colOff>800085</xdr:colOff>
      <xdr:row>24</xdr:row>
      <xdr:rowOff>99060</xdr:rowOff>
    </xdr:to>
    <xdr:sp macro="" textlink="">
      <xdr:nvSpPr>
        <xdr:cNvPr id="3" name="Bulle rectangulaire à coins arrondis 2"/>
        <xdr:cNvSpPr/>
      </xdr:nvSpPr>
      <xdr:spPr>
        <a:xfrm>
          <a:off x="457185" y="4734560"/>
          <a:ext cx="342900" cy="351367"/>
        </a:xfrm>
        <a:prstGeom prst="wedgeRoundRectCallout">
          <a:avLst>
            <a:gd name="adj1" fmla="val 85171"/>
            <a:gd name="adj2" fmla="val -99819"/>
            <a:gd name="adj3" fmla="val 16667"/>
          </a:avLst>
        </a:prstGeom>
      </xdr:spPr>
      <xdr:style>
        <a:lnRef idx="1">
          <a:schemeClr val="accent5"/>
        </a:lnRef>
        <a:fillRef idx="3">
          <a:schemeClr val="accent5"/>
        </a:fillRef>
        <a:effectRef idx="2">
          <a:schemeClr val="accent5"/>
        </a:effectRef>
        <a:fontRef idx="minor">
          <a:schemeClr val="lt1"/>
        </a:fontRef>
      </xdr:style>
      <xdr:txBody>
        <a:bodyPr rot="0" spcFirstLastPara="0" vert="horz" wrap="square" lIns="0" tIns="45720" rIns="0" bIns="45720" numCol="1" spcCol="0" rtlCol="0" fromWordArt="0" anchor="ctr" anchorCtr="0" forceAA="0" compatLnSpc="1">
          <a:prstTxWarp prst="textNoShape">
            <a:avLst/>
          </a:prstTxWarp>
          <a:noAutofit/>
        </a:bodyPr>
        <a:lstStyle/>
        <a:p>
          <a:pPr algn="ctr">
            <a:spcAft>
              <a:spcPts val="0"/>
            </a:spcAft>
          </a:pPr>
          <a:r>
            <a:rPr lang="fr-FR" sz="1800" b="1">
              <a:solidFill>
                <a:srgbClr val="000000"/>
              </a:solidFill>
              <a:effectLst/>
              <a:latin typeface="Wingdings 2"/>
              <a:ea typeface="ＭＳ 明朝"/>
              <a:cs typeface="Times New Roman"/>
            </a:rPr>
            <a:t>j</a:t>
          </a:r>
          <a:endParaRPr lang="en-GB" sz="1200" b="1">
            <a:solidFill>
              <a:srgbClr val="000000"/>
            </a:solidFill>
            <a:effectLst/>
            <a:ea typeface="ＭＳ 明朝"/>
            <a:cs typeface="Times New Roman"/>
          </a:endParaRPr>
        </a:p>
      </xdr:txBody>
    </xdr:sp>
    <xdr:clientData/>
  </xdr:twoCellAnchor>
  <xdr:twoCellAnchor>
    <xdr:from>
      <xdr:col>0</xdr:col>
      <xdr:colOff>800085</xdr:colOff>
      <xdr:row>32</xdr:row>
      <xdr:rowOff>113665</xdr:rowOff>
    </xdr:from>
    <xdr:to>
      <xdr:col>1</xdr:col>
      <xdr:colOff>770452</xdr:colOff>
      <xdr:row>33</xdr:row>
      <xdr:rowOff>151765</xdr:rowOff>
    </xdr:to>
    <xdr:sp macro="" textlink="">
      <xdr:nvSpPr>
        <xdr:cNvPr id="6" name="Ellipse 5"/>
        <xdr:cNvSpPr/>
      </xdr:nvSpPr>
      <xdr:spPr>
        <a:xfrm>
          <a:off x="800085" y="6658398"/>
          <a:ext cx="800100" cy="232834"/>
        </a:xfrm>
        <a:prstGeom prst="ellipse">
          <a:avLst/>
        </a:prstGeom>
        <a:noFill/>
        <a:ln w="28575" cmpd="sng">
          <a:solidFill>
            <a:srgbClr val="FF0000"/>
          </a:solidFill>
        </a:ln>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clientData/>
  </xdr:twoCellAnchor>
  <xdr:twoCellAnchor>
    <xdr:from>
      <xdr:col>0</xdr:col>
      <xdr:colOff>406400</xdr:colOff>
      <xdr:row>36</xdr:row>
      <xdr:rowOff>0</xdr:rowOff>
    </xdr:from>
    <xdr:to>
      <xdr:col>0</xdr:col>
      <xdr:colOff>749300</xdr:colOff>
      <xdr:row>37</xdr:row>
      <xdr:rowOff>0</xdr:rowOff>
    </xdr:to>
    <xdr:sp macro="" textlink="">
      <xdr:nvSpPr>
        <xdr:cNvPr id="7" name="Rectangle à coins arrondis 6"/>
        <xdr:cNvSpPr/>
      </xdr:nvSpPr>
      <xdr:spPr>
        <a:xfrm>
          <a:off x="406400" y="6667500"/>
          <a:ext cx="342900" cy="381000"/>
        </a:xfrm>
        <a:prstGeom prst="roundRect">
          <a:avLst/>
        </a:prstGeom>
      </xdr:spPr>
      <xdr:style>
        <a:lnRef idx="1">
          <a:schemeClr val="accent5"/>
        </a:lnRef>
        <a:fillRef idx="3">
          <a:schemeClr val="accent5"/>
        </a:fillRef>
        <a:effectRef idx="2">
          <a:schemeClr val="accent5"/>
        </a:effectRef>
        <a:fontRef idx="minor">
          <a:schemeClr val="lt1"/>
        </a:fontRef>
      </xdr:style>
      <xdr:txBody>
        <a:bodyPr rot="0" spcFirstLastPara="0" vert="horz" wrap="square" lIns="0" tIns="45720" rIns="0" bIns="45720" numCol="1" spcCol="0" rtlCol="0" fromWordArt="0" anchor="ctr" anchorCtr="0" forceAA="0" compatLnSpc="1">
          <a:prstTxWarp prst="textNoShape">
            <a:avLst/>
          </a:prstTxWarp>
          <a:noAutofit/>
        </a:bodyPr>
        <a:lstStyle/>
        <a:p>
          <a:pPr algn="ctr">
            <a:spcAft>
              <a:spcPts val="0"/>
            </a:spcAft>
          </a:pPr>
          <a:r>
            <a:rPr lang="fr-FR" sz="1800" b="1">
              <a:solidFill>
                <a:srgbClr val="000000"/>
              </a:solidFill>
              <a:effectLst/>
              <a:latin typeface="Wingdings 2"/>
              <a:ea typeface="ＭＳ 明朝"/>
              <a:cs typeface="Times New Roman"/>
            </a:rPr>
            <a:t>k</a:t>
          </a:r>
          <a:r>
            <a:rPr lang="fr-FR" sz="1200">
              <a:effectLst/>
              <a:ea typeface="ＭＳ 明朝"/>
              <a:cs typeface="Times New Roman"/>
            </a:rPr>
            <a:t> </a:t>
          </a:r>
          <a:endParaRPr lang="en-GB" sz="1200">
            <a:effectLst/>
            <a:ea typeface="ＭＳ 明朝"/>
            <a:cs typeface="Times New Roman"/>
          </a:endParaRPr>
        </a:p>
      </xdr:txBody>
    </xdr:sp>
    <xdr:clientData/>
  </xdr:twoCellAnchor>
  <xdr:twoCellAnchor editAs="oneCell">
    <xdr:from>
      <xdr:col>0</xdr:col>
      <xdr:colOff>567256</xdr:colOff>
      <xdr:row>50</xdr:row>
      <xdr:rowOff>0</xdr:rowOff>
    </xdr:from>
    <xdr:to>
      <xdr:col>3</xdr:col>
      <xdr:colOff>1553</xdr:colOff>
      <xdr:row>73</xdr:row>
      <xdr:rowOff>159386</xdr:rowOff>
    </xdr:to>
    <xdr:pic>
      <xdr:nvPicPr>
        <xdr:cNvPr id="8" name="Image 7"/>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567256" y="10989733"/>
          <a:ext cx="6394874" cy="4638252"/>
        </a:xfrm>
        <a:prstGeom prst="rect">
          <a:avLst/>
        </a:prstGeom>
        <a:noFill/>
        <a:ln>
          <a:noFill/>
        </a:ln>
      </xdr:spPr>
    </xdr:pic>
    <xdr:clientData/>
  </xdr:twoCellAnchor>
  <xdr:twoCellAnchor>
    <xdr:from>
      <xdr:col>0</xdr:col>
      <xdr:colOff>381000</xdr:colOff>
      <xdr:row>79</xdr:row>
      <xdr:rowOff>8142</xdr:rowOff>
    </xdr:from>
    <xdr:to>
      <xdr:col>0</xdr:col>
      <xdr:colOff>723900</xdr:colOff>
      <xdr:row>80</xdr:row>
      <xdr:rowOff>1</xdr:rowOff>
    </xdr:to>
    <xdr:sp macro="" textlink="">
      <xdr:nvSpPr>
        <xdr:cNvPr id="9" name="Rectangle à coins arrondis 8"/>
        <xdr:cNvSpPr/>
      </xdr:nvSpPr>
      <xdr:spPr>
        <a:xfrm>
          <a:off x="381000" y="16705386"/>
          <a:ext cx="342900" cy="561730"/>
        </a:xfrm>
        <a:prstGeom prst="roundRect">
          <a:avLst/>
        </a:prstGeom>
      </xdr:spPr>
      <xdr:style>
        <a:lnRef idx="1">
          <a:schemeClr val="accent5"/>
        </a:lnRef>
        <a:fillRef idx="3">
          <a:schemeClr val="accent5"/>
        </a:fillRef>
        <a:effectRef idx="2">
          <a:schemeClr val="accent5"/>
        </a:effectRef>
        <a:fontRef idx="minor">
          <a:schemeClr val="lt1"/>
        </a:fontRef>
      </xdr:style>
      <xdr:txBody>
        <a:bodyPr rot="0" spcFirstLastPara="0" vert="horz" wrap="square" lIns="0" tIns="45720" rIns="0" bIns="45720" numCol="1" spcCol="0" rtlCol="0" fromWordArt="0" anchor="ctr" anchorCtr="0" forceAA="0" compatLnSpc="1">
          <a:prstTxWarp prst="textNoShape">
            <a:avLst/>
          </a:prstTxWarp>
          <a:noAutofit/>
        </a:bodyPr>
        <a:lstStyle/>
        <a:p>
          <a:pPr algn="ctr">
            <a:spcAft>
              <a:spcPts val="0"/>
            </a:spcAft>
          </a:pPr>
          <a:r>
            <a:rPr lang="fr-FR" sz="1800" b="1">
              <a:solidFill>
                <a:srgbClr val="000000"/>
              </a:solidFill>
              <a:effectLst/>
              <a:latin typeface="Wingdings 2"/>
              <a:ea typeface="ＭＳ 明朝"/>
              <a:cs typeface="Times New Roman"/>
            </a:rPr>
            <a:t>l</a:t>
          </a:r>
          <a:r>
            <a:rPr lang="fr-FR" sz="1200">
              <a:effectLst/>
              <a:ea typeface="ＭＳ 明朝"/>
              <a:cs typeface="Times New Roman"/>
            </a:rPr>
            <a:t> </a:t>
          </a:r>
          <a:endParaRPr lang="en-GB" sz="1200">
            <a:effectLst/>
            <a:ea typeface="ＭＳ 明朝"/>
            <a:cs typeface="Times New Roman"/>
          </a:endParaRPr>
        </a:p>
      </xdr:txBody>
    </xdr:sp>
    <xdr:clientData/>
  </xdr:twoCellAnchor>
  <xdr:twoCellAnchor>
    <xdr:from>
      <xdr:col>0</xdr:col>
      <xdr:colOff>355600</xdr:colOff>
      <xdr:row>84</xdr:row>
      <xdr:rowOff>0</xdr:rowOff>
    </xdr:from>
    <xdr:to>
      <xdr:col>0</xdr:col>
      <xdr:colOff>698500</xdr:colOff>
      <xdr:row>85</xdr:row>
      <xdr:rowOff>0</xdr:rowOff>
    </xdr:to>
    <xdr:sp macro="" textlink="">
      <xdr:nvSpPr>
        <xdr:cNvPr id="10" name="Rectangle à coins arrondis 9"/>
        <xdr:cNvSpPr/>
      </xdr:nvSpPr>
      <xdr:spPr>
        <a:xfrm>
          <a:off x="355600" y="18016090"/>
          <a:ext cx="342900" cy="569872"/>
        </a:xfrm>
        <a:prstGeom prst="roundRect">
          <a:avLst/>
        </a:prstGeom>
      </xdr:spPr>
      <xdr:style>
        <a:lnRef idx="1">
          <a:schemeClr val="accent5"/>
        </a:lnRef>
        <a:fillRef idx="3">
          <a:schemeClr val="accent5"/>
        </a:fillRef>
        <a:effectRef idx="2">
          <a:schemeClr val="accent5"/>
        </a:effectRef>
        <a:fontRef idx="minor">
          <a:schemeClr val="lt1"/>
        </a:fontRef>
      </xdr:style>
      <xdr:txBody>
        <a:bodyPr rot="0" spcFirstLastPara="0" vert="horz" wrap="square" lIns="0" tIns="45720" rIns="0" bIns="45720" numCol="1" spcCol="0" rtlCol="0" fromWordArt="0" anchor="ctr" anchorCtr="0" forceAA="0" compatLnSpc="1">
          <a:prstTxWarp prst="textNoShape">
            <a:avLst/>
          </a:prstTxWarp>
          <a:noAutofit/>
        </a:bodyPr>
        <a:lstStyle/>
        <a:p>
          <a:pPr algn="ctr">
            <a:spcAft>
              <a:spcPts val="0"/>
            </a:spcAft>
          </a:pPr>
          <a:r>
            <a:rPr lang="fr-FR" sz="1800" b="1">
              <a:solidFill>
                <a:srgbClr val="000000"/>
              </a:solidFill>
              <a:effectLst/>
              <a:latin typeface="Wingdings 2"/>
              <a:ea typeface="ＭＳ 明朝"/>
              <a:cs typeface="Times New Roman"/>
            </a:rPr>
            <a:t>m</a:t>
          </a:r>
          <a:r>
            <a:rPr lang="fr-FR" sz="1200">
              <a:effectLst/>
              <a:ea typeface="ＭＳ 明朝"/>
              <a:cs typeface="Times New Roman"/>
            </a:rPr>
            <a:t> </a:t>
          </a:r>
          <a:endParaRPr lang="en-GB" sz="1200">
            <a:effectLst/>
            <a:ea typeface="ＭＳ 明朝"/>
            <a:cs typeface="Times New Roman"/>
          </a:endParaRPr>
        </a:p>
      </xdr:txBody>
    </xdr:sp>
    <xdr:clientData/>
  </xdr:twoCellAnchor>
  <xdr:twoCellAnchor>
    <xdr:from>
      <xdr:col>0</xdr:col>
      <xdr:colOff>355600</xdr:colOff>
      <xdr:row>85</xdr:row>
      <xdr:rowOff>127635</xdr:rowOff>
    </xdr:from>
    <xdr:to>
      <xdr:col>0</xdr:col>
      <xdr:colOff>698500</xdr:colOff>
      <xdr:row>87</xdr:row>
      <xdr:rowOff>89535</xdr:rowOff>
    </xdr:to>
    <xdr:sp macro="" textlink="">
      <xdr:nvSpPr>
        <xdr:cNvPr id="11" name="Rectangle à coins arrondis 10"/>
        <xdr:cNvSpPr/>
      </xdr:nvSpPr>
      <xdr:spPr>
        <a:xfrm>
          <a:off x="355600" y="17272635"/>
          <a:ext cx="342900" cy="342900"/>
        </a:xfrm>
        <a:prstGeom prst="roundRect">
          <a:avLst/>
        </a:prstGeom>
      </xdr:spPr>
      <xdr:style>
        <a:lnRef idx="1">
          <a:schemeClr val="accent5"/>
        </a:lnRef>
        <a:fillRef idx="3">
          <a:schemeClr val="accent5"/>
        </a:fillRef>
        <a:effectRef idx="2">
          <a:schemeClr val="accent5"/>
        </a:effectRef>
        <a:fontRef idx="minor">
          <a:schemeClr val="lt1"/>
        </a:fontRef>
      </xdr:style>
      <xdr:txBody>
        <a:bodyPr rot="0" spcFirstLastPara="0" vert="horz" wrap="square" lIns="0" tIns="45720" rIns="0" bIns="45720" numCol="1" spcCol="0" rtlCol="0" fromWordArt="0" anchor="ctr" anchorCtr="0" forceAA="0" compatLnSpc="1">
          <a:prstTxWarp prst="textNoShape">
            <a:avLst/>
          </a:prstTxWarp>
          <a:noAutofit/>
        </a:bodyPr>
        <a:lstStyle/>
        <a:p>
          <a:pPr algn="ctr">
            <a:spcAft>
              <a:spcPts val="0"/>
            </a:spcAft>
          </a:pPr>
          <a:r>
            <a:rPr lang="fr-FR" sz="1800" b="1">
              <a:solidFill>
                <a:srgbClr val="000000"/>
              </a:solidFill>
              <a:effectLst/>
              <a:latin typeface="Wingdings 2"/>
              <a:ea typeface="ＭＳ 明朝"/>
              <a:cs typeface="Times New Roman"/>
            </a:rPr>
            <a:t>n</a:t>
          </a:r>
          <a:endParaRPr lang="en-GB" sz="1200" b="1">
            <a:solidFill>
              <a:srgbClr val="000000"/>
            </a:solidFill>
            <a:effectLst/>
            <a:ea typeface="ＭＳ 明朝"/>
            <a:cs typeface="Times New Roman"/>
          </a:endParaRPr>
        </a:p>
      </xdr:txBody>
    </xdr:sp>
    <xdr:clientData/>
  </xdr:twoCellAnchor>
  <xdr:twoCellAnchor editAs="oneCell">
    <xdr:from>
      <xdr:col>0</xdr:col>
      <xdr:colOff>567256</xdr:colOff>
      <xdr:row>89</xdr:row>
      <xdr:rowOff>0</xdr:rowOff>
    </xdr:from>
    <xdr:to>
      <xdr:col>3</xdr:col>
      <xdr:colOff>1553</xdr:colOff>
      <xdr:row>106</xdr:row>
      <xdr:rowOff>179071</xdr:rowOff>
    </xdr:to>
    <xdr:pic>
      <xdr:nvPicPr>
        <xdr:cNvPr id="12" name="Image 11"/>
        <xdr:cNvPicPr/>
      </xdr:nvPicPr>
      <xdr:blipFill>
        <a:blip xmlns:r="http://schemas.openxmlformats.org/officeDocument/2006/relationships" r:embed="rId3">
          <a:extLst>
            <a:ext uri="{28A0092B-C50C-407E-A947-70E740481C1C}">
              <a14:useLocalDpi xmlns:a14="http://schemas.microsoft.com/office/drawing/2010/main" xmlns="" val="0"/>
            </a:ext>
          </a:extLst>
        </a:blip>
        <a:srcRect/>
        <a:stretch>
          <a:fillRect/>
        </a:stretch>
      </xdr:blipFill>
      <xdr:spPr bwMode="auto">
        <a:xfrm>
          <a:off x="567256" y="19346333"/>
          <a:ext cx="6394874" cy="3489537"/>
        </a:xfrm>
        <a:prstGeom prst="rect">
          <a:avLst/>
        </a:prstGeom>
        <a:noFill/>
        <a:ln>
          <a:noFill/>
        </a:ln>
      </xdr:spPr>
    </xdr:pic>
    <xdr:clientData/>
  </xdr:twoCellAnchor>
  <xdr:twoCellAnchor>
    <xdr:from>
      <xdr:col>1</xdr:col>
      <xdr:colOff>4902612</xdr:colOff>
      <xdr:row>100</xdr:row>
      <xdr:rowOff>30480</xdr:rowOff>
    </xdr:from>
    <xdr:to>
      <xdr:col>1</xdr:col>
      <xdr:colOff>5223923</xdr:colOff>
      <xdr:row>101</xdr:row>
      <xdr:rowOff>182880</xdr:rowOff>
    </xdr:to>
    <xdr:sp macro="" textlink="">
      <xdr:nvSpPr>
        <xdr:cNvPr id="15" name="Bulle rectangulaire à coins arrondis 14"/>
        <xdr:cNvSpPr/>
      </xdr:nvSpPr>
      <xdr:spPr>
        <a:xfrm>
          <a:off x="5732345" y="21518880"/>
          <a:ext cx="321311" cy="347133"/>
        </a:xfrm>
        <a:prstGeom prst="wedgeRoundRectCallout">
          <a:avLst>
            <a:gd name="adj1" fmla="val -171558"/>
            <a:gd name="adj2" fmla="val -25285"/>
            <a:gd name="adj3" fmla="val 16667"/>
          </a:avLst>
        </a:prstGeom>
      </xdr:spPr>
      <xdr:style>
        <a:lnRef idx="1">
          <a:schemeClr val="accent5"/>
        </a:lnRef>
        <a:fillRef idx="3">
          <a:schemeClr val="accent5"/>
        </a:fillRef>
        <a:effectRef idx="2">
          <a:schemeClr val="accent5"/>
        </a:effectRef>
        <a:fontRef idx="minor">
          <a:schemeClr val="lt1"/>
        </a:fontRef>
      </xdr:style>
      <xdr:txBody>
        <a:bodyPr rot="0" spcFirstLastPara="0" vert="horz" wrap="square" lIns="0" tIns="45720" rIns="0" bIns="45720" numCol="1" spcCol="0" rtlCol="0" fromWordArt="0" anchor="ctr" anchorCtr="0" forceAA="0" compatLnSpc="1">
          <a:prstTxWarp prst="textNoShape">
            <a:avLst/>
          </a:prstTxWarp>
          <a:noAutofit/>
        </a:bodyPr>
        <a:lstStyle/>
        <a:p>
          <a:pPr algn="ctr">
            <a:spcAft>
              <a:spcPts val="0"/>
            </a:spcAft>
          </a:pPr>
          <a:r>
            <a:rPr lang="fr-FR" sz="1800" b="1">
              <a:solidFill>
                <a:srgbClr val="000000"/>
              </a:solidFill>
              <a:effectLst/>
              <a:latin typeface="Wingdings 2"/>
              <a:ea typeface="ＭＳ 明朝"/>
              <a:cs typeface="Times New Roman"/>
            </a:rPr>
            <a:t>n</a:t>
          </a:r>
          <a:endParaRPr lang="en-GB" sz="1200" b="1">
            <a:solidFill>
              <a:srgbClr val="000000"/>
            </a:solidFill>
            <a:effectLst/>
            <a:ea typeface="ＭＳ 明朝"/>
            <a:cs typeface="Times New Roman"/>
          </a:endParaRPr>
        </a:p>
      </xdr:txBody>
    </xdr:sp>
    <xdr:clientData/>
  </xdr:twoCellAnchor>
  <xdr:twoCellAnchor>
    <xdr:from>
      <xdr:col>1</xdr:col>
      <xdr:colOff>1007523</xdr:colOff>
      <xdr:row>106</xdr:row>
      <xdr:rowOff>0</xdr:rowOff>
    </xdr:from>
    <xdr:to>
      <xdr:col>1</xdr:col>
      <xdr:colOff>4436523</xdr:colOff>
      <xdr:row>107</xdr:row>
      <xdr:rowOff>76200</xdr:rowOff>
    </xdr:to>
    <xdr:sp macro="" textlink="">
      <xdr:nvSpPr>
        <xdr:cNvPr id="16" name="Ellipse 15"/>
        <xdr:cNvSpPr/>
      </xdr:nvSpPr>
      <xdr:spPr>
        <a:xfrm>
          <a:off x="1837256" y="22656800"/>
          <a:ext cx="3429000" cy="270933"/>
        </a:xfrm>
        <a:prstGeom prst="ellipse">
          <a:avLst/>
        </a:prstGeom>
        <a:noFill/>
        <a:ln w="28575" cmpd="sng">
          <a:solidFill>
            <a:srgbClr val="FF0000"/>
          </a:solidFill>
        </a:ln>
      </xdr:spPr>
      <xdr:style>
        <a:lnRef idx="1">
          <a:schemeClr val="accent2"/>
        </a:lnRef>
        <a:fillRef idx="3">
          <a:schemeClr val="accent2"/>
        </a:fillRef>
        <a:effectRef idx="2">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clientData/>
  </xdr:twoCellAnchor>
  <xdr:twoCellAnchor>
    <xdr:from>
      <xdr:col>1</xdr:col>
      <xdr:colOff>931323</xdr:colOff>
      <xdr:row>107</xdr:row>
      <xdr:rowOff>171450</xdr:rowOff>
    </xdr:from>
    <xdr:to>
      <xdr:col>1</xdr:col>
      <xdr:colOff>1274223</xdr:colOff>
      <xdr:row>109</xdr:row>
      <xdr:rowOff>133350</xdr:rowOff>
    </xdr:to>
    <xdr:sp macro="" textlink="">
      <xdr:nvSpPr>
        <xdr:cNvPr id="13" name="Bulle rectangulaire à coins arrondis 12"/>
        <xdr:cNvSpPr/>
      </xdr:nvSpPr>
      <xdr:spPr>
        <a:xfrm>
          <a:off x="1761056" y="23022983"/>
          <a:ext cx="342900" cy="351367"/>
        </a:xfrm>
        <a:prstGeom prst="wedgeRoundRectCallout">
          <a:avLst>
            <a:gd name="adj1" fmla="val 85171"/>
            <a:gd name="adj2" fmla="val -99819"/>
            <a:gd name="adj3" fmla="val 16667"/>
          </a:avLst>
        </a:prstGeom>
      </xdr:spPr>
      <xdr:style>
        <a:lnRef idx="1">
          <a:schemeClr val="accent5"/>
        </a:lnRef>
        <a:fillRef idx="3">
          <a:schemeClr val="accent5"/>
        </a:fillRef>
        <a:effectRef idx="2">
          <a:schemeClr val="accent5"/>
        </a:effectRef>
        <a:fontRef idx="minor">
          <a:schemeClr val="lt1"/>
        </a:fontRef>
      </xdr:style>
      <xdr:txBody>
        <a:bodyPr rot="0" spcFirstLastPara="0" vert="horz" wrap="square" lIns="0" tIns="45720" rIns="0" bIns="45720" numCol="1" spcCol="0" rtlCol="0" fromWordArt="0" anchor="ctr" anchorCtr="0" forceAA="0" compatLnSpc="1">
          <a:prstTxWarp prst="textNoShape">
            <a:avLst/>
          </a:prstTxWarp>
          <a:noAutofit/>
        </a:bodyPr>
        <a:lstStyle/>
        <a:p>
          <a:pPr algn="ctr">
            <a:spcAft>
              <a:spcPts val="0"/>
            </a:spcAft>
          </a:pPr>
          <a:r>
            <a:rPr lang="fr-FR" sz="1800" b="0">
              <a:solidFill>
                <a:srgbClr val="000000"/>
              </a:solidFill>
              <a:effectLst/>
              <a:latin typeface="Wingdings 2"/>
              <a:ea typeface="ＭＳ 明朝"/>
              <a:cs typeface="Times New Roman"/>
            </a:rPr>
            <a:t>l</a:t>
          </a:r>
          <a:endParaRPr lang="en-GB" sz="1200" b="0">
            <a:solidFill>
              <a:srgbClr val="000000"/>
            </a:solidFill>
            <a:effectLst/>
            <a:ea typeface="ＭＳ 明朝"/>
            <a:cs typeface="Times New Roman"/>
          </a:endParaRPr>
        </a:p>
      </xdr:txBody>
    </xdr:sp>
    <xdr:clientData/>
  </xdr:twoCellAnchor>
  <xdr:twoCellAnchor editAs="oneCell">
    <xdr:from>
      <xdr:col>1</xdr:col>
      <xdr:colOff>76200</xdr:colOff>
      <xdr:row>113</xdr:row>
      <xdr:rowOff>62849</xdr:rowOff>
    </xdr:from>
    <xdr:to>
      <xdr:col>1</xdr:col>
      <xdr:colOff>533400</xdr:colOff>
      <xdr:row>113</xdr:row>
      <xdr:rowOff>521025</xdr:rowOff>
    </xdr:to>
    <xdr:pic>
      <xdr:nvPicPr>
        <xdr:cNvPr id="17" name="Image 16"/>
        <xdr:cNvPicPr/>
      </xdr:nvPicPr>
      <xdr:blipFill>
        <a:blip xmlns:r="http://schemas.openxmlformats.org/officeDocument/2006/relationships" r:embed="rId4">
          <a:extLst>
            <a:ext uri="{28A0092B-C50C-407E-A947-70E740481C1C}">
              <a14:useLocalDpi xmlns:a14="http://schemas.microsoft.com/office/drawing/2010/main" xmlns="" val="0"/>
            </a:ext>
          </a:extLst>
        </a:blip>
        <a:srcRect/>
        <a:stretch>
          <a:fillRect/>
        </a:stretch>
      </xdr:blipFill>
      <xdr:spPr bwMode="auto">
        <a:xfrm>
          <a:off x="898444" y="23907913"/>
          <a:ext cx="457200" cy="458176"/>
        </a:xfrm>
        <a:prstGeom prst="rect">
          <a:avLst/>
        </a:prstGeom>
        <a:noFill/>
        <a:ln>
          <a:noFill/>
        </a:ln>
      </xdr:spPr>
    </xdr:pic>
    <xdr:clientData/>
  </xdr:twoCellAnchor>
  <xdr:twoCellAnchor editAs="oneCell">
    <xdr:from>
      <xdr:col>1</xdr:col>
      <xdr:colOff>3348541</xdr:colOff>
      <xdr:row>119</xdr:row>
      <xdr:rowOff>380999</xdr:rowOff>
    </xdr:from>
    <xdr:to>
      <xdr:col>1</xdr:col>
      <xdr:colOff>5291641</xdr:colOff>
      <xdr:row>130</xdr:row>
      <xdr:rowOff>194744</xdr:rowOff>
    </xdr:to>
    <xdr:pic>
      <xdr:nvPicPr>
        <xdr:cNvPr id="18" name="Image 17"/>
        <xdr:cNvPicPr/>
      </xdr:nvPicPr>
      <xdr:blipFill rotWithShape="1">
        <a:blip xmlns:r="http://schemas.openxmlformats.org/officeDocument/2006/relationships" r:embed="rId5">
          <a:extLst>
            <a:ext uri="{28A0092B-C50C-407E-A947-70E740481C1C}">
              <a14:useLocalDpi xmlns:a14="http://schemas.microsoft.com/office/drawing/2010/main" xmlns="" val="0"/>
            </a:ext>
          </a:extLst>
        </a:blip>
        <a:srcRect r="311"/>
        <a:stretch/>
      </xdr:blipFill>
      <xdr:spPr bwMode="auto">
        <a:xfrm>
          <a:off x="4178274" y="26009599"/>
          <a:ext cx="1943100" cy="2937945"/>
        </a:xfrm>
        <a:prstGeom prst="rect">
          <a:avLst/>
        </a:prstGeom>
        <a:noFill/>
        <a:ln>
          <a:noFill/>
        </a:ln>
        <a:extLst>
          <a:ext uri="{53640926-AAD7-44d8-BBD7-CCE9431645EC}">
            <a14:shadowObscured xmlns:a14="http://schemas.microsoft.com/office/drawing/2010/main" xmlns=""/>
          </a:ext>
        </a:extLst>
      </xdr:spPr>
    </xdr:pic>
    <xdr:clientData/>
  </xdr:twoCellAnchor>
  <xdr:twoCellAnchor>
    <xdr:from>
      <xdr:col>1</xdr:col>
      <xdr:colOff>2565400</xdr:colOff>
      <xdr:row>124</xdr:row>
      <xdr:rowOff>114300</xdr:rowOff>
    </xdr:from>
    <xdr:to>
      <xdr:col>1</xdr:col>
      <xdr:colOff>2794000</xdr:colOff>
      <xdr:row>124</xdr:row>
      <xdr:rowOff>342900</xdr:rowOff>
    </xdr:to>
    <xdr:sp macro="" textlink="">
      <xdr:nvSpPr>
        <xdr:cNvPr id="19" name="Flèche vers la droite 18"/>
        <xdr:cNvSpPr/>
      </xdr:nvSpPr>
      <xdr:spPr>
        <a:xfrm>
          <a:off x="3390900" y="25298400"/>
          <a:ext cx="228600" cy="228600"/>
        </a:xfrm>
        <a:prstGeom prst="rightArrow">
          <a:avLst/>
        </a:prstGeom>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clientData/>
  </xdr:twoCellAnchor>
  <xdr:twoCellAnchor editAs="oneCell">
    <xdr:from>
      <xdr:col>1</xdr:col>
      <xdr:colOff>76200</xdr:colOff>
      <xdr:row>118</xdr:row>
      <xdr:rowOff>165100</xdr:rowOff>
    </xdr:from>
    <xdr:to>
      <xdr:col>1</xdr:col>
      <xdr:colOff>533400</xdr:colOff>
      <xdr:row>120</xdr:row>
      <xdr:rowOff>50800</xdr:rowOff>
    </xdr:to>
    <xdr:pic>
      <xdr:nvPicPr>
        <xdr:cNvPr id="20" name="Image 19"/>
        <xdr:cNvPicPr/>
      </xdr:nvPicPr>
      <xdr:blipFill>
        <a:blip xmlns:r="http://schemas.openxmlformats.org/officeDocument/2006/relationships" r:embed="rId4">
          <a:extLst>
            <a:ext uri="{28A0092B-C50C-407E-A947-70E740481C1C}">
              <a14:useLocalDpi xmlns:a14="http://schemas.microsoft.com/office/drawing/2010/main" xmlns="" val="0"/>
            </a:ext>
          </a:extLst>
        </a:blip>
        <a:srcRect/>
        <a:stretch>
          <a:fillRect/>
        </a:stretch>
      </xdr:blipFill>
      <xdr:spPr bwMode="auto">
        <a:xfrm>
          <a:off x="901700" y="24028400"/>
          <a:ext cx="457200" cy="457200"/>
        </a:xfrm>
        <a:prstGeom prst="rect">
          <a:avLst/>
        </a:prstGeom>
        <a:noFill/>
        <a:ln>
          <a:noFill/>
        </a:ln>
      </xdr:spPr>
    </xdr:pic>
    <xdr:clientData/>
  </xdr:twoCellAnchor>
  <xdr:twoCellAnchor editAs="oneCell">
    <xdr:from>
      <xdr:col>0</xdr:col>
      <xdr:colOff>304800</xdr:colOff>
      <xdr:row>40</xdr:row>
      <xdr:rowOff>50800</xdr:rowOff>
    </xdr:from>
    <xdr:to>
      <xdr:col>0</xdr:col>
      <xdr:colOff>787400</xdr:colOff>
      <xdr:row>40</xdr:row>
      <xdr:rowOff>533400</xdr:rowOff>
    </xdr:to>
    <xdr:pic>
      <xdr:nvPicPr>
        <xdr:cNvPr id="87066" name="Picture 26" descr="clip_image004.png"/>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xmlns="" val="0"/>
            </a:ext>
          </a:extLst>
        </a:blip>
        <a:srcRect/>
        <a:stretch>
          <a:fillRect/>
        </a:stretch>
      </xdr:blipFill>
      <xdr:spPr bwMode="auto">
        <a:xfrm>
          <a:off x="304800" y="7797800"/>
          <a:ext cx="482600" cy="482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50785</xdr:colOff>
      <xdr:row>23</xdr:row>
      <xdr:rowOff>44027</xdr:rowOff>
    </xdr:from>
    <xdr:to>
      <xdr:col>2</xdr:col>
      <xdr:colOff>393685</xdr:colOff>
      <xdr:row>25</xdr:row>
      <xdr:rowOff>5927</xdr:rowOff>
    </xdr:to>
    <xdr:sp macro="" textlink="">
      <xdr:nvSpPr>
        <xdr:cNvPr id="22" name="Bulle rectangulaire à coins arrondis 21"/>
        <xdr:cNvSpPr/>
      </xdr:nvSpPr>
      <xdr:spPr>
        <a:xfrm>
          <a:off x="6189118" y="4836160"/>
          <a:ext cx="342900" cy="351367"/>
        </a:xfrm>
        <a:prstGeom prst="wedgeRoundRectCallout">
          <a:avLst>
            <a:gd name="adj1" fmla="val -45693"/>
            <a:gd name="adj2" fmla="val -87771"/>
            <a:gd name="adj3" fmla="val 16667"/>
          </a:avLst>
        </a:prstGeom>
      </xdr:spPr>
      <xdr:style>
        <a:lnRef idx="1">
          <a:schemeClr val="accent5"/>
        </a:lnRef>
        <a:fillRef idx="3">
          <a:schemeClr val="accent5"/>
        </a:fillRef>
        <a:effectRef idx="2">
          <a:schemeClr val="accent5"/>
        </a:effectRef>
        <a:fontRef idx="minor">
          <a:schemeClr val="lt1"/>
        </a:fontRef>
      </xdr:style>
      <xdr:txBody>
        <a:bodyPr rot="0" spcFirstLastPara="0" vert="horz" wrap="square" lIns="0" tIns="45720" rIns="0" bIns="45720" numCol="1" spcCol="0" rtlCol="0" fromWordArt="0" anchor="ctr" anchorCtr="0" forceAA="0" compatLnSpc="1">
          <a:prstTxWarp prst="textNoShape">
            <a:avLst/>
          </a:prstTxWarp>
          <a:noAutofit/>
        </a:bodyPr>
        <a:lstStyle/>
        <a:p>
          <a:pPr algn="ctr">
            <a:spcAft>
              <a:spcPts val="0"/>
            </a:spcAft>
          </a:pPr>
          <a:r>
            <a:rPr lang="fr-FR" sz="1800" b="1">
              <a:solidFill>
                <a:srgbClr val="000000"/>
              </a:solidFill>
              <a:effectLst/>
              <a:latin typeface="Wingdings 2"/>
              <a:ea typeface="ＭＳ 明朝"/>
              <a:cs typeface="Times New Roman"/>
            </a:rPr>
            <a:t>k</a:t>
          </a:r>
          <a:endParaRPr lang="en-GB" sz="1200" b="1">
            <a:solidFill>
              <a:srgbClr val="000000"/>
            </a:solidFill>
            <a:effectLst/>
            <a:ea typeface="ＭＳ 明朝"/>
            <a:cs typeface="Times New Roman"/>
          </a:endParaRPr>
        </a:p>
      </xdr:txBody>
    </xdr:sp>
    <xdr:clientData/>
  </xdr:twoCellAnchor>
  <xdr:twoCellAnchor>
    <xdr:from>
      <xdr:col>1</xdr:col>
      <xdr:colOff>5292079</xdr:colOff>
      <xdr:row>97</xdr:row>
      <xdr:rowOff>30481</xdr:rowOff>
    </xdr:from>
    <xdr:to>
      <xdr:col>2</xdr:col>
      <xdr:colOff>304790</xdr:colOff>
      <xdr:row>98</xdr:row>
      <xdr:rowOff>182881</xdr:rowOff>
    </xdr:to>
    <xdr:sp macro="" textlink="">
      <xdr:nvSpPr>
        <xdr:cNvPr id="23" name="Bulle rectangulaire à coins arrondis 22"/>
        <xdr:cNvSpPr/>
      </xdr:nvSpPr>
      <xdr:spPr>
        <a:xfrm>
          <a:off x="6121812" y="20934681"/>
          <a:ext cx="321311" cy="347133"/>
        </a:xfrm>
        <a:prstGeom prst="wedgeRoundRectCallout">
          <a:avLst>
            <a:gd name="adj1" fmla="val -71427"/>
            <a:gd name="adj2" fmla="val -149675"/>
            <a:gd name="adj3" fmla="val 16667"/>
          </a:avLst>
        </a:prstGeom>
      </xdr:spPr>
      <xdr:style>
        <a:lnRef idx="1">
          <a:schemeClr val="accent5"/>
        </a:lnRef>
        <a:fillRef idx="3">
          <a:schemeClr val="accent5"/>
        </a:fillRef>
        <a:effectRef idx="2">
          <a:schemeClr val="accent5"/>
        </a:effectRef>
        <a:fontRef idx="minor">
          <a:schemeClr val="lt1"/>
        </a:fontRef>
      </xdr:style>
      <xdr:txBody>
        <a:bodyPr rot="0" spcFirstLastPara="0" vert="horz" wrap="square" lIns="0" tIns="45720" rIns="0" bIns="45720" numCol="1" spcCol="0" rtlCol="0" fromWordArt="0" anchor="ctr" anchorCtr="0" forceAA="0" compatLnSpc="1">
          <a:prstTxWarp prst="textNoShape">
            <a:avLst/>
          </a:prstTxWarp>
          <a:noAutofit/>
        </a:bodyPr>
        <a:lstStyle/>
        <a:p>
          <a:pPr algn="ctr">
            <a:spcAft>
              <a:spcPts val="0"/>
            </a:spcAft>
          </a:pPr>
          <a:r>
            <a:rPr lang="fr-FR" sz="1800" b="1">
              <a:solidFill>
                <a:srgbClr val="000000"/>
              </a:solidFill>
              <a:effectLst/>
              <a:latin typeface="Wingdings 2"/>
              <a:ea typeface="ＭＳ 明朝"/>
              <a:cs typeface="Times New Roman"/>
            </a:rPr>
            <a:t>m</a:t>
          </a:r>
          <a:endParaRPr lang="en-GB" sz="1200" b="1">
            <a:solidFill>
              <a:srgbClr val="000000"/>
            </a:solidFill>
            <a:effectLst/>
            <a:ea typeface="ＭＳ 明朝"/>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139700</xdr:colOff>
      <xdr:row>26</xdr:row>
      <xdr:rowOff>38100</xdr:rowOff>
    </xdr:from>
    <xdr:to>
      <xdr:col>1</xdr:col>
      <xdr:colOff>279400</xdr:colOff>
      <xdr:row>26</xdr:row>
      <xdr:rowOff>152400</xdr:rowOff>
    </xdr:to>
    <xdr:sp macro="" textlink="">
      <xdr:nvSpPr>
        <xdr:cNvPr id="2" name="Chevron 1"/>
        <xdr:cNvSpPr/>
      </xdr:nvSpPr>
      <xdr:spPr>
        <a:xfrm>
          <a:off x="393700" y="9831211"/>
          <a:ext cx="139700" cy="114300"/>
        </a:xfrm>
        <a:prstGeom prst="chevron">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139700</xdr:colOff>
      <xdr:row>20</xdr:row>
      <xdr:rowOff>38100</xdr:rowOff>
    </xdr:from>
    <xdr:to>
      <xdr:col>1</xdr:col>
      <xdr:colOff>279400</xdr:colOff>
      <xdr:row>20</xdr:row>
      <xdr:rowOff>152400</xdr:rowOff>
    </xdr:to>
    <xdr:sp macro="" textlink="">
      <xdr:nvSpPr>
        <xdr:cNvPr id="2" name="Chevron 1"/>
        <xdr:cNvSpPr/>
      </xdr:nvSpPr>
      <xdr:spPr>
        <a:xfrm>
          <a:off x="342900" y="9385300"/>
          <a:ext cx="139700" cy="114300"/>
        </a:xfrm>
        <a:prstGeom prst="chevron">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fr-F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127604</xdr:colOff>
      <xdr:row>38</xdr:row>
      <xdr:rowOff>50195</xdr:rowOff>
    </xdr:from>
    <xdr:to>
      <xdr:col>1</xdr:col>
      <xdr:colOff>267304</xdr:colOff>
      <xdr:row>38</xdr:row>
      <xdr:rowOff>164495</xdr:rowOff>
    </xdr:to>
    <xdr:sp macro="" textlink="">
      <xdr:nvSpPr>
        <xdr:cNvPr id="2" name="Chevron 1"/>
        <xdr:cNvSpPr/>
      </xdr:nvSpPr>
      <xdr:spPr>
        <a:xfrm>
          <a:off x="381604" y="17106295"/>
          <a:ext cx="139700" cy="114300"/>
        </a:xfrm>
        <a:prstGeom prst="chevron">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155221</xdr:colOff>
      <xdr:row>17</xdr:row>
      <xdr:rowOff>56444</xdr:rowOff>
    </xdr:from>
    <xdr:to>
      <xdr:col>1</xdr:col>
      <xdr:colOff>294921</xdr:colOff>
      <xdr:row>17</xdr:row>
      <xdr:rowOff>170744</xdr:rowOff>
    </xdr:to>
    <xdr:sp macro="" textlink="">
      <xdr:nvSpPr>
        <xdr:cNvPr id="2" name="Chevron 1"/>
        <xdr:cNvSpPr/>
      </xdr:nvSpPr>
      <xdr:spPr>
        <a:xfrm>
          <a:off x="409221" y="7803444"/>
          <a:ext cx="139700" cy="114300"/>
        </a:xfrm>
        <a:prstGeom prst="chevron">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fr-F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42726</xdr:colOff>
      <xdr:row>15</xdr:row>
      <xdr:rowOff>19050</xdr:rowOff>
    </xdr:from>
    <xdr:to>
      <xdr:col>5</xdr:col>
      <xdr:colOff>476250</xdr:colOff>
      <xdr:row>19</xdr:row>
      <xdr:rowOff>196850</xdr:rowOff>
    </xdr:to>
    <xdr:pic>
      <xdr:nvPicPr>
        <xdr:cNvPr id="9" name="Image 8"/>
        <xdr:cNvPicPr>
          <a:picLocks noChangeAspect="1"/>
        </xdr:cNvPicPr>
      </xdr:nvPicPr>
      <xdr:blipFill rotWithShape="1">
        <a:blip xmlns:r="http://schemas.openxmlformats.org/officeDocument/2006/relationships" r:embed="rId1"/>
        <a:srcRect t="4908" b="5532"/>
        <a:stretch/>
      </xdr:blipFill>
      <xdr:spPr>
        <a:xfrm>
          <a:off x="1625993" y="5107517"/>
          <a:ext cx="941524" cy="939800"/>
        </a:xfrm>
        <a:prstGeom prst="rect">
          <a:avLst/>
        </a:prstGeom>
      </xdr:spPr>
    </xdr:pic>
    <xdr:clientData/>
  </xdr:twoCellAnchor>
  <xdr:twoCellAnchor editAs="oneCell">
    <xdr:from>
      <xdr:col>1</xdr:col>
      <xdr:colOff>38101</xdr:colOff>
      <xdr:row>15</xdr:row>
      <xdr:rowOff>19051</xdr:rowOff>
    </xdr:from>
    <xdr:to>
      <xdr:col>2</xdr:col>
      <xdr:colOff>482600</xdr:colOff>
      <xdr:row>19</xdr:row>
      <xdr:rowOff>190501</xdr:rowOff>
    </xdr:to>
    <xdr:pic>
      <xdr:nvPicPr>
        <xdr:cNvPr id="8" name="Image 7"/>
        <xdr:cNvPicPr>
          <a:picLocks noChangeAspect="1"/>
        </xdr:cNvPicPr>
      </xdr:nvPicPr>
      <xdr:blipFill rotWithShape="1">
        <a:blip xmlns:r="http://schemas.openxmlformats.org/officeDocument/2006/relationships" r:embed="rId2"/>
        <a:srcRect t="6144" b="5447"/>
        <a:stretch/>
      </xdr:blipFill>
      <xdr:spPr>
        <a:xfrm>
          <a:off x="254001" y="5073651"/>
          <a:ext cx="952499" cy="920750"/>
        </a:xfrm>
        <a:prstGeom prst="rect">
          <a:avLst/>
        </a:prstGeom>
      </xdr:spPr>
    </xdr:pic>
    <xdr:clientData/>
  </xdr:twoCellAnchor>
  <xdr:twoCellAnchor editAs="oneCell">
    <xdr:from>
      <xdr:col>4</xdr:col>
      <xdr:colOff>6350</xdr:colOff>
      <xdr:row>13</xdr:row>
      <xdr:rowOff>6349</xdr:rowOff>
    </xdr:from>
    <xdr:to>
      <xdr:col>5</xdr:col>
      <xdr:colOff>501650</xdr:colOff>
      <xdr:row>13</xdr:row>
      <xdr:rowOff>184150</xdr:rowOff>
    </xdr:to>
    <xdr:pic>
      <xdr:nvPicPr>
        <xdr:cNvPr id="7" name="Image 6"/>
        <xdr:cNvPicPr>
          <a:picLocks noChangeAspect="1"/>
        </xdr:cNvPicPr>
      </xdr:nvPicPr>
      <xdr:blipFill>
        <a:blip xmlns:r="http://schemas.openxmlformats.org/officeDocument/2006/relationships" r:embed="rId3">
          <a:alphaModFix amt="51000"/>
        </a:blip>
        <a:stretch>
          <a:fillRect/>
        </a:stretch>
      </xdr:blipFill>
      <xdr:spPr>
        <a:xfrm>
          <a:off x="1581150" y="4679949"/>
          <a:ext cx="1003300" cy="177801"/>
        </a:xfrm>
        <a:prstGeom prst="rect">
          <a:avLst/>
        </a:prstGeom>
      </xdr:spPr>
    </xdr:pic>
    <xdr:clientData/>
  </xdr:twoCellAnchor>
  <xdr:twoCellAnchor>
    <xdr:from>
      <xdr:col>1</xdr:col>
      <xdr:colOff>24424</xdr:colOff>
      <xdr:row>4</xdr:row>
      <xdr:rowOff>24423</xdr:rowOff>
    </xdr:from>
    <xdr:to>
      <xdr:col>5</xdr:col>
      <xdr:colOff>455898</xdr:colOff>
      <xdr:row>11</xdr:row>
      <xdr:rowOff>407051</xdr:rowOff>
    </xdr:to>
    <xdr:graphicFrame macro="">
      <xdr:nvGraphicFramePr>
        <xdr:cNvPr id="4"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16934</xdr:colOff>
      <xdr:row>27</xdr:row>
      <xdr:rowOff>16932</xdr:rowOff>
    </xdr:from>
    <xdr:to>
      <xdr:col>5</xdr:col>
      <xdr:colOff>491065</xdr:colOff>
      <xdr:row>32</xdr:row>
      <xdr:rowOff>538479</xdr:rowOff>
    </xdr:to>
    <xdr:graphicFrame macro="">
      <xdr:nvGraphicFramePr>
        <xdr:cNvPr id="3"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25400</xdr:colOff>
      <xdr:row>67</xdr:row>
      <xdr:rowOff>25399</xdr:rowOff>
    </xdr:from>
    <xdr:to>
      <xdr:col>5</xdr:col>
      <xdr:colOff>482600</xdr:colOff>
      <xdr:row>71</xdr:row>
      <xdr:rowOff>731519</xdr:rowOff>
    </xdr:to>
    <xdr:graphicFrame macro="">
      <xdr:nvGraphicFramePr>
        <xdr:cNvPr id="2"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16934</xdr:colOff>
      <xdr:row>47</xdr:row>
      <xdr:rowOff>33866</xdr:rowOff>
    </xdr:from>
    <xdr:to>
      <xdr:col>5</xdr:col>
      <xdr:colOff>491066</xdr:colOff>
      <xdr:row>58</xdr:row>
      <xdr:rowOff>347134</xdr:rowOff>
    </xdr:to>
    <xdr:graphicFrame macro="">
      <xdr:nvGraphicFramePr>
        <xdr:cNvPr id="5"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4</xdr:col>
      <xdr:colOff>42726</xdr:colOff>
      <xdr:row>36</xdr:row>
      <xdr:rowOff>19050</xdr:rowOff>
    </xdr:from>
    <xdr:to>
      <xdr:col>5</xdr:col>
      <xdr:colOff>476250</xdr:colOff>
      <xdr:row>40</xdr:row>
      <xdr:rowOff>179917</xdr:rowOff>
    </xdr:to>
    <xdr:pic>
      <xdr:nvPicPr>
        <xdr:cNvPr id="12" name="Image 11"/>
        <xdr:cNvPicPr>
          <a:picLocks noChangeAspect="1"/>
        </xdr:cNvPicPr>
      </xdr:nvPicPr>
      <xdr:blipFill rotWithShape="1">
        <a:blip xmlns:r="http://schemas.openxmlformats.org/officeDocument/2006/relationships" r:embed="rId1"/>
        <a:srcRect t="4908" b="5532"/>
        <a:stretch/>
      </xdr:blipFill>
      <xdr:spPr>
        <a:xfrm>
          <a:off x="1625993" y="5107517"/>
          <a:ext cx="941524" cy="939800"/>
        </a:xfrm>
        <a:prstGeom prst="rect">
          <a:avLst/>
        </a:prstGeom>
      </xdr:spPr>
    </xdr:pic>
    <xdr:clientData/>
  </xdr:twoCellAnchor>
  <xdr:twoCellAnchor editAs="oneCell">
    <xdr:from>
      <xdr:col>1</xdr:col>
      <xdr:colOff>38101</xdr:colOff>
      <xdr:row>36</xdr:row>
      <xdr:rowOff>19051</xdr:rowOff>
    </xdr:from>
    <xdr:to>
      <xdr:col>2</xdr:col>
      <xdr:colOff>482600</xdr:colOff>
      <xdr:row>40</xdr:row>
      <xdr:rowOff>173568</xdr:rowOff>
    </xdr:to>
    <xdr:pic>
      <xdr:nvPicPr>
        <xdr:cNvPr id="13" name="Image 12"/>
        <xdr:cNvPicPr>
          <a:picLocks noChangeAspect="1"/>
        </xdr:cNvPicPr>
      </xdr:nvPicPr>
      <xdr:blipFill rotWithShape="1">
        <a:blip xmlns:r="http://schemas.openxmlformats.org/officeDocument/2006/relationships" r:embed="rId2"/>
        <a:srcRect t="6144" b="5447"/>
        <a:stretch/>
      </xdr:blipFill>
      <xdr:spPr>
        <a:xfrm>
          <a:off x="258234" y="5107518"/>
          <a:ext cx="952499" cy="933450"/>
        </a:xfrm>
        <a:prstGeom prst="rect">
          <a:avLst/>
        </a:prstGeom>
      </xdr:spPr>
    </xdr:pic>
    <xdr:clientData/>
  </xdr:twoCellAnchor>
  <xdr:twoCellAnchor editAs="oneCell">
    <xdr:from>
      <xdr:col>4</xdr:col>
      <xdr:colOff>6350</xdr:colOff>
      <xdr:row>34</xdr:row>
      <xdr:rowOff>6349</xdr:rowOff>
    </xdr:from>
    <xdr:to>
      <xdr:col>5</xdr:col>
      <xdr:colOff>501650</xdr:colOff>
      <xdr:row>35</xdr:row>
      <xdr:rowOff>0</xdr:rowOff>
    </xdr:to>
    <xdr:pic>
      <xdr:nvPicPr>
        <xdr:cNvPr id="14" name="Image 13"/>
        <xdr:cNvPicPr>
          <a:picLocks noChangeAspect="1"/>
        </xdr:cNvPicPr>
      </xdr:nvPicPr>
      <xdr:blipFill>
        <a:blip xmlns:r="http://schemas.openxmlformats.org/officeDocument/2006/relationships" r:embed="rId3">
          <a:alphaModFix amt="51000"/>
        </a:blip>
        <a:stretch>
          <a:fillRect/>
        </a:stretch>
      </xdr:blipFill>
      <xdr:spPr>
        <a:xfrm>
          <a:off x="1589617" y="11267016"/>
          <a:ext cx="1003300" cy="196851"/>
        </a:xfrm>
        <a:prstGeom prst="rect">
          <a:avLst/>
        </a:prstGeom>
      </xdr:spPr>
    </xdr:pic>
    <xdr:clientData/>
  </xdr:twoCellAnchor>
  <xdr:twoCellAnchor editAs="oneCell">
    <xdr:from>
      <xdr:col>4</xdr:col>
      <xdr:colOff>42726</xdr:colOff>
      <xdr:row>75</xdr:row>
      <xdr:rowOff>19050</xdr:rowOff>
    </xdr:from>
    <xdr:to>
      <xdr:col>5</xdr:col>
      <xdr:colOff>476250</xdr:colOff>
      <xdr:row>79</xdr:row>
      <xdr:rowOff>179917</xdr:rowOff>
    </xdr:to>
    <xdr:pic>
      <xdr:nvPicPr>
        <xdr:cNvPr id="18" name="Image 17"/>
        <xdr:cNvPicPr>
          <a:picLocks noChangeAspect="1"/>
        </xdr:cNvPicPr>
      </xdr:nvPicPr>
      <xdr:blipFill rotWithShape="1">
        <a:blip xmlns:r="http://schemas.openxmlformats.org/officeDocument/2006/relationships" r:embed="rId1"/>
        <a:srcRect t="4908" b="5532"/>
        <a:stretch/>
      </xdr:blipFill>
      <xdr:spPr>
        <a:xfrm>
          <a:off x="1625993" y="11686117"/>
          <a:ext cx="941524" cy="939800"/>
        </a:xfrm>
        <a:prstGeom prst="rect">
          <a:avLst/>
        </a:prstGeom>
      </xdr:spPr>
    </xdr:pic>
    <xdr:clientData/>
  </xdr:twoCellAnchor>
  <xdr:twoCellAnchor editAs="oneCell">
    <xdr:from>
      <xdr:col>1</xdr:col>
      <xdr:colOff>38101</xdr:colOff>
      <xdr:row>75</xdr:row>
      <xdr:rowOff>19051</xdr:rowOff>
    </xdr:from>
    <xdr:to>
      <xdr:col>2</xdr:col>
      <xdr:colOff>482600</xdr:colOff>
      <xdr:row>79</xdr:row>
      <xdr:rowOff>173568</xdr:rowOff>
    </xdr:to>
    <xdr:pic>
      <xdr:nvPicPr>
        <xdr:cNvPr id="19" name="Image 18"/>
        <xdr:cNvPicPr>
          <a:picLocks noChangeAspect="1"/>
        </xdr:cNvPicPr>
      </xdr:nvPicPr>
      <xdr:blipFill rotWithShape="1">
        <a:blip xmlns:r="http://schemas.openxmlformats.org/officeDocument/2006/relationships" r:embed="rId2"/>
        <a:srcRect t="6144" b="5447"/>
        <a:stretch/>
      </xdr:blipFill>
      <xdr:spPr>
        <a:xfrm>
          <a:off x="258234" y="11686118"/>
          <a:ext cx="952499" cy="933450"/>
        </a:xfrm>
        <a:prstGeom prst="rect">
          <a:avLst/>
        </a:prstGeom>
      </xdr:spPr>
    </xdr:pic>
    <xdr:clientData/>
  </xdr:twoCellAnchor>
  <xdr:twoCellAnchor editAs="oneCell">
    <xdr:from>
      <xdr:col>4</xdr:col>
      <xdr:colOff>6350</xdr:colOff>
      <xdr:row>73</xdr:row>
      <xdr:rowOff>6349</xdr:rowOff>
    </xdr:from>
    <xdr:to>
      <xdr:col>5</xdr:col>
      <xdr:colOff>501650</xdr:colOff>
      <xdr:row>74</xdr:row>
      <xdr:rowOff>0</xdr:rowOff>
    </xdr:to>
    <xdr:pic>
      <xdr:nvPicPr>
        <xdr:cNvPr id="20" name="Image 19"/>
        <xdr:cNvPicPr>
          <a:picLocks noChangeAspect="1"/>
        </xdr:cNvPicPr>
      </xdr:nvPicPr>
      <xdr:blipFill>
        <a:blip xmlns:r="http://schemas.openxmlformats.org/officeDocument/2006/relationships" r:embed="rId3">
          <a:alphaModFix amt="51000"/>
        </a:blip>
        <a:stretch>
          <a:fillRect/>
        </a:stretch>
      </xdr:blipFill>
      <xdr:spPr>
        <a:xfrm>
          <a:off x="1589617" y="11267016"/>
          <a:ext cx="1003300" cy="196851"/>
        </a:xfrm>
        <a:prstGeom prst="rect">
          <a:avLst/>
        </a:prstGeom>
      </xdr:spPr>
    </xdr:pic>
    <xdr:clientData/>
  </xdr:twoCellAnchor>
  <xdr:twoCellAnchor editAs="oneCell">
    <xdr:from>
      <xdr:col>4</xdr:col>
      <xdr:colOff>6350</xdr:colOff>
      <xdr:row>60</xdr:row>
      <xdr:rowOff>6349</xdr:rowOff>
    </xdr:from>
    <xdr:to>
      <xdr:col>5</xdr:col>
      <xdr:colOff>501650</xdr:colOff>
      <xdr:row>61</xdr:row>
      <xdr:rowOff>0</xdr:rowOff>
    </xdr:to>
    <xdr:pic>
      <xdr:nvPicPr>
        <xdr:cNvPr id="25" name="Image 24"/>
        <xdr:cNvPicPr>
          <a:picLocks noChangeAspect="1"/>
        </xdr:cNvPicPr>
      </xdr:nvPicPr>
      <xdr:blipFill>
        <a:blip xmlns:r="http://schemas.openxmlformats.org/officeDocument/2006/relationships" r:embed="rId3">
          <a:alphaModFix amt="51000"/>
        </a:blip>
        <a:stretch>
          <a:fillRect/>
        </a:stretch>
      </xdr:blipFill>
      <xdr:spPr>
        <a:xfrm>
          <a:off x="1589617" y="11267016"/>
          <a:ext cx="1003300" cy="196851"/>
        </a:xfrm>
        <a:prstGeom prst="rect">
          <a:avLst/>
        </a:prstGeom>
      </xdr:spPr>
    </xdr:pic>
    <xdr:clientData/>
  </xdr:twoCellAnchor>
  <xdr:twoCellAnchor editAs="oneCell">
    <xdr:from>
      <xdr:col>8</xdr:col>
      <xdr:colOff>262469</xdr:colOff>
      <xdr:row>60</xdr:row>
      <xdr:rowOff>38185</xdr:rowOff>
    </xdr:from>
    <xdr:to>
      <xdr:col>8</xdr:col>
      <xdr:colOff>795868</xdr:colOff>
      <xdr:row>62</xdr:row>
      <xdr:rowOff>162983</xdr:rowOff>
    </xdr:to>
    <xdr:pic>
      <xdr:nvPicPr>
        <xdr:cNvPr id="32" name="Image 31"/>
        <xdr:cNvPicPr>
          <a:picLocks noChangeAspect="1"/>
        </xdr:cNvPicPr>
      </xdr:nvPicPr>
      <xdr:blipFill rotWithShape="1">
        <a:blip xmlns:r="http://schemas.openxmlformats.org/officeDocument/2006/relationships" r:embed="rId2"/>
        <a:srcRect t="6144" b="5447"/>
        <a:stretch/>
      </xdr:blipFill>
      <xdr:spPr>
        <a:xfrm>
          <a:off x="4064002" y="19350652"/>
          <a:ext cx="533399" cy="522731"/>
        </a:xfrm>
        <a:prstGeom prst="rect">
          <a:avLst/>
        </a:prstGeom>
      </xdr:spPr>
    </xdr:pic>
    <xdr:clientData/>
  </xdr:twoCellAnchor>
  <xdr:twoCellAnchor editAs="oneCell">
    <xdr:from>
      <xdr:col>11</xdr:col>
      <xdr:colOff>287868</xdr:colOff>
      <xdr:row>60</xdr:row>
      <xdr:rowOff>9116</xdr:rowOff>
    </xdr:from>
    <xdr:to>
      <xdr:col>11</xdr:col>
      <xdr:colOff>804630</xdr:colOff>
      <xdr:row>62</xdr:row>
      <xdr:rowOff>126999</xdr:rowOff>
    </xdr:to>
    <xdr:pic>
      <xdr:nvPicPr>
        <xdr:cNvPr id="33" name="Image 32"/>
        <xdr:cNvPicPr>
          <a:picLocks noChangeAspect="1"/>
        </xdr:cNvPicPr>
      </xdr:nvPicPr>
      <xdr:blipFill rotWithShape="1">
        <a:blip xmlns:r="http://schemas.openxmlformats.org/officeDocument/2006/relationships" r:embed="rId1"/>
        <a:srcRect t="4908" b="5532"/>
        <a:stretch/>
      </xdr:blipFill>
      <xdr:spPr>
        <a:xfrm>
          <a:off x="6578601" y="19321583"/>
          <a:ext cx="516762" cy="5158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127604</xdr:colOff>
      <xdr:row>99</xdr:row>
      <xdr:rowOff>50195</xdr:rowOff>
    </xdr:from>
    <xdr:to>
      <xdr:col>1</xdr:col>
      <xdr:colOff>267304</xdr:colOff>
      <xdr:row>99</xdr:row>
      <xdr:rowOff>164495</xdr:rowOff>
    </xdr:to>
    <xdr:sp macro="" textlink="">
      <xdr:nvSpPr>
        <xdr:cNvPr id="2" name="Chevron 1"/>
        <xdr:cNvSpPr/>
      </xdr:nvSpPr>
      <xdr:spPr>
        <a:xfrm>
          <a:off x="381604" y="17106295"/>
          <a:ext cx="139700" cy="114300"/>
        </a:xfrm>
        <a:prstGeom prst="chevron">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fr-FR"/>
        </a:p>
      </xdr:txBody>
    </xdr:sp>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1.xml"/><Relationship Id="rId8" Type="http://schemas.openxmlformats.org/officeDocument/2006/relationships/ctrlProp" Target="../ctrlProps/ctrlProp6.xml"/><Relationship Id="rId3" Type="http://schemas.openxmlformats.org/officeDocument/2006/relationships/vmlDrawing" Target="../drawings/vmlDrawing3.vml"/><Relationship Id="rId12" Type="http://schemas.openxmlformats.org/officeDocument/2006/relationships/ctrlProp" Target="../ctrlProps/ctrlProp10.xml"/><Relationship Id="rId7" Type="http://schemas.openxmlformats.org/officeDocument/2006/relationships/ctrlProp" Target="../ctrlProps/ctrlProp5.xml"/><Relationship Id="rId2" Type="http://schemas.openxmlformats.org/officeDocument/2006/relationships/drawing" Target="../drawings/drawing6.xml"/><Relationship Id="rId16" Type="http://schemas.openxmlformats.org/officeDocument/2006/relationships/ctrlProp" Target="../ctrlProps/ctrlProp2.xml"/><Relationship Id="rId1" Type="http://schemas.openxmlformats.org/officeDocument/2006/relationships/printerSettings" Target="../printerSettings/printerSettings6.bin"/><Relationship Id="rId11" Type="http://schemas.openxmlformats.org/officeDocument/2006/relationships/ctrlProp" Target="../ctrlProps/ctrlProp9.xml"/><Relationship Id="rId6" Type="http://schemas.openxmlformats.org/officeDocument/2006/relationships/ctrlProp" Target="../ctrlProps/ctrlProp4.xml"/><Relationship Id="rId5" Type="http://schemas.openxmlformats.org/officeDocument/2006/relationships/ctrlProp" Target="../ctrlProps/ctrlProp3.xml"/><Relationship Id="rId15" Type="http://schemas.openxmlformats.org/officeDocument/2006/relationships/ctrlProp" Target="../ctrlProps/ctrlProp12.xml"/><Relationship Id="rId10" Type="http://schemas.openxmlformats.org/officeDocument/2006/relationships/ctrlProp" Target="../ctrlProps/ctrlProp8.xml"/><Relationship Id="rId4" Type="http://schemas.openxmlformats.org/officeDocument/2006/relationships/comments" Target="../comments3.xml"/><Relationship Id="rId14" Type="http://schemas.openxmlformats.org/officeDocument/2006/relationships/ctrlProp" Target="../ctrlProps/ctrlProp1.xml"/><Relationship Id="rId9" Type="http://schemas.openxmlformats.org/officeDocument/2006/relationships/ctrlProp" Target="../ctrlProps/ctrlProp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enableFormatConditionsCalculation="0">
    <tabColor rgb="FFFF0000"/>
  </sheetPr>
  <dimension ref="A3:D131"/>
  <sheetViews>
    <sheetView tabSelected="1" view="pageLayout" zoomScale="156" zoomScaleNormal="150" zoomScalePageLayoutView="156" workbookViewId="0">
      <selection activeCell="A131" sqref="A131"/>
    </sheetView>
  </sheetViews>
  <sheetFormatPr baseColWidth="10" defaultRowHeight="15.75"/>
  <cols>
    <col min="1" max="1" width="10.875" customWidth="1"/>
    <col min="2" max="2" width="69.625" customWidth="1"/>
  </cols>
  <sheetData>
    <row r="3" spans="2:2" ht="16.5" thickBot="1"/>
    <row r="4" spans="2:2" ht="27" thickBot="1">
      <c r="B4" s="312" t="s">
        <v>251</v>
      </c>
    </row>
    <row r="8" spans="2:2">
      <c r="B8" s="296" t="s">
        <v>256</v>
      </c>
    </row>
    <row r="9" spans="2:2">
      <c r="B9" s="297"/>
    </row>
    <row r="10" spans="2:2" ht="30">
      <c r="B10" s="298" t="s">
        <v>255</v>
      </c>
    </row>
    <row r="11" spans="2:2">
      <c r="B11" s="298"/>
    </row>
    <row r="12" spans="2:2" ht="30">
      <c r="B12" s="298" t="s">
        <v>235</v>
      </c>
    </row>
    <row r="14" spans="2:2" ht="30">
      <c r="B14" s="298" t="s">
        <v>236</v>
      </c>
    </row>
    <row r="37" spans="2:2" ht="30.75">
      <c r="B37" s="303" t="s">
        <v>237</v>
      </c>
    </row>
    <row r="38" spans="2:2">
      <c r="B38" s="299"/>
    </row>
    <row r="41" spans="2:2" ht="45">
      <c r="B41" s="300" t="s">
        <v>238</v>
      </c>
    </row>
    <row r="42" spans="2:2">
      <c r="B42" s="298"/>
    </row>
    <row r="43" spans="2:2">
      <c r="B43" s="298"/>
    </row>
    <row r="46" spans="2:2">
      <c r="B46" s="296" t="s">
        <v>239</v>
      </c>
    </row>
    <row r="47" spans="2:2">
      <c r="B47" s="296"/>
    </row>
    <row r="48" spans="2:2" ht="60">
      <c r="B48" s="302" t="s">
        <v>240</v>
      </c>
    </row>
    <row r="78" spans="2:2">
      <c r="B78" s="296" t="s">
        <v>241</v>
      </c>
    </row>
    <row r="80" spans="2:2" ht="45.75">
      <c r="B80" s="303" t="s">
        <v>242</v>
      </c>
    </row>
    <row r="81" spans="1:2">
      <c r="B81" s="110"/>
    </row>
    <row r="82" spans="1:2">
      <c r="B82" s="110"/>
    </row>
    <row r="83" spans="1:2">
      <c r="A83" s="313" t="s">
        <v>259</v>
      </c>
      <c r="B83" s="296" t="s">
        <v>243</v>
      </c>
    </row>
    <row r="84" spans="1:2">
      <c r="B84" s="110"/>
    </row>
    <row r="85" spans="1:2" ht="45.75">
      <c r="B85" s="303" t="s">
        <v>258</v>
      </c>
    </row>
    <row r="86" spans="1:2">
      <c r="B86" s="110"/>
    </row>
    <row r="87" spans="1:2">
      <c r="B87" s="44" t="s">
        <v>244</v>
      </c>
    </row>
    <row r="88" spans="1:2">
      <c r="B88" s="110"/>
    </row>
    <row r="89" spans="1:2">
      <c r="B89" s="110"/>
    </row>
    <row r="90" spans="1:2">
      <c r="B90" s="110"/>
    </row>
    <row r="91" spans="1:2">
      <c r="B91" s="110"/>
    </row>
    <row r="92" spans="1:2">
      <c r="B92" s="110"/>
    </row>
    <row r="93" spans="1:2">
      <c r="B93" s="110"/>
    </row>
    <row r="94" spans="1:2">
      <c r="B94" s="110"/>
    </row>
    <row r="95" spans="1:2">
      <c r="B95" s="110"/>
    </row>
    <row r="96" spans="1:2">
      <c r="B96" s="110"/>
    </row>
    <row r="97" spans="2:2">
      <c r="B97" s="110"/>
    </row>
    <row r="98" spans="2:2">
      <c r="B98" s="110"/>
    </row>
    <row r="99" spans="2:2">
      <c r="B99" s="110"/>
    </row>
    <row r="100" spans="2:2">
      <c r="B100" s="110"/>
    </row>
    <row r="101" spans="2:2">
      <c r="B101" s="110"/>
    </row>
    <row r="102" spans="2:2">
      <c r="B102" s="110"/>
    </row>
    <row r="103" spans="2:2">
      <c r="B103" s="110"/>
    </row>
    <row r="104" spans="2:2">
      <c r="B104" s="110"/>
    </row>
    <row r="105" spans="2:2">
      <c r="B105" s="110"/>
    </row>
    <row r="106" spans="2:2">
      <c r="B106" s="110"/>
    </row>
    <row r="107" spans="2:2">
      <c r="B107" s="110"/>
    </row>
    <row r="108" spans="2:2">
      <c r="B108" s="110"/>
    </row>
    <row r="109" spans="2:2">
      <c r="B109" s="110"/>
    </row>
    <row r="110" spans="2:2">
      <c r="B110" s="110"/>
    </row>
    <row r="112" spans="2:2" ht="16.5" thickBot="1"/>
    <row r="113" spans="2:4">
      <c r="B113" s="305"/>
    </row>
    <row r="114" spans="2:4" ht="30">
      <c r="B114" s="306" t="s">
        <v>245</v>
      </c>
    </row>
    <row r="115" spans="2:4" ht="18">
      <c r="B115" s="310" t="s">
        <v>250</v>
      </c>
      <c r="C115" s="301" t="s">
        <v>248</v>
      </c>
      <c r="D115" s="301" t="s">
        <v>248</v>
      </c>
    </row>
    <row r="116" spans="2:4" ht="18">
      <c r="B116" s="311" t="s">
        <v>249</v>
      </c>
      <c r="C116" s="301" t="s">
        <v>248</v>
      </c>
      <c r="D116" s="301"/>
    </row>
    <row r="117" spans="2:4" ht="16.5" thickBot="1">
      <c r="B117" s="309"/>
    </row>
    <row r="118" spans="2:4" ht="16.5" thickBot="1"/>
    <row r="119" spans="2:4">
      <c r="B119" s="305"/>
    </row>
    <row r="120" spans="2:4" ht="30">
      <c r="B120" s="306" t="s">
        <v>253</v>
      </c>
      <c r="C120" s="110"/>
      <c r="D120" s="110"/>
    </row>
    <row r="121" spans="2:4">
      <c r="B121" s="306"/>
      <c r="C121" s="110"/>
      <c r="D121" s="110"/>
    </row>
    <row r="122" spans="2:4" ht="60">
      <c r="B122" s="306" t="s">
        <v>252</v>
      </c>
      <c r="C122" s="110"/>
      <c r="D122" s="110"/>
    </row>
    <row r="123" spans="2:4">
      <c r="B123" s="306"/>
      <c r="C123" s="110"/>
      <c r="D123" s="110"/>
    </row>
    <row r="124" spans="2:4">
      <c r="B124" s="307"/>
      <c r="C124" s="110"/>
      <c r="D124" s="110"/>
    </row>
    <row r="125" spans="2:4" ht="33" customHeight="1">
      <c r="B125" s="306" t="s">
        <v>247</v>
      </c>
      <c r="C125" s="110"/>
      <c r="D125" s="304"/>
    </row>
    <row r="126" spans="2:4">
      <c r="B126" s="308" t="s">
        <v>246</v>
      </c>
      <c r="C126" s="110"/>
      <c r="D126" s="110"/>
    </row>
    <row r="127" spans="2:4">
      <c r="B127" s="307"/>
    </row>
    <row r="128" spans="2:4">
      <c r="B128" s="307"/>
    </row>
    <row r="129" spans="2:2">
      <c r="B129" s="307"/>
    </row>
    <row r="130" spans="2:2">
      <c r="B130" s="307"/>
    </row>
    <row r="131" spans="2:2" ht="16.5" thickBot="1">
      <c r="B131" s="309"/>
    </row>
  </sheetData>
  <sheetProtection password="CF8B" sheet="1" objects="1" scenarios="1" selectLockedCells="1"/>
  <phoneticPr fontId="50" type="noConversion"/>
  <pageMargins left="0.35629921259842523" right="0.35629921259842523" top="0.40944881889763785" bottom="0.40944881889763785" header="0.5" footer="0.5"/>
  <pageSetup paperSize="9" scale="99" orientation="portrait" horizontalDpi="4294967292" verticalDpi="4294967292" r:id="rId1"/>
  <colBreaks count="1" manualBreakCount="1">
    <brk id="3" max="1048575" man="1"/>
  </colBreaks>
  <drawing r:id="rId2"/>
  <extLst>
    <ext xmlns:mx="http://schemas.microsoft.com/office/mac/excel/2008/main" uri="{64002731-A6B0-56B0-2670-7721B7C09600}">
      <mx:PLV Mode="1" OnePage="0" WScale="0"/>
    </ext>
  </extLst>
</worksheet>
</file>

<file path=xl/worksheets/sheet10.xml><?xml version="1.0" encoding="utf-8"?>
<worksheet xmlns="http://schemas.openxmlformats.org/spreadsheetml/2006/main" xmlns:r="http://schemas.openxmlformats.org/officeDocument/2006/relationships">
  <sheetPr enableFormatConditionsCalculation="0">
    <tabColor rgb="FF00FF00"/>
  </sheetPr>
  <dimension ref="B1:T21"/>
  <sheetViews>
    <sheetView view="pageLayout" zoomScale="156" zoomScalePageLayoutView="156" workbookViewId="0">
      <selection activeCell="F17" sqref="F17"/>
    </sheetView>
  </sheetViews>
  <sheetFormatPr baseColWidth="10" defaultRowHeight="15.75"/>
  <cols>
    <col min="1" max="1" width="3.375" customWidth="1"/>
    <col min="2" max="2" width="5.375" customWidth="1"/>
    <col min="3" max="3" width="19.875" customWidth="1"/>
    <col min="4" max="9" width="16.875" customWidth="1"/>
  </cols>
  <sheetData>
    <row r="1" spans="2:20" ht="30" customHeight="1" thickBot="1">
      <c r="B1" s="420" t="s">
        <v>121</v>
      </c>
      <c r="C1" s="421"/>
      <c r="D1" s="421"/>
      <c r="E1" s="421"/>
      <c r="F1" s="421"/>
      <c r="G1" s="421"/>
      <c r="H1" s="421"/>
      <c r="I1" s="91" t="s">
        <v>122</v>
      </c>
    </row>
    <row r="2" spans="2:20" ht="26.1" customHeight="1" thickBot="1"/>
    <row r="3" spans="2:20" ht="80.099999999999994" customHeight="1" thickBot="1">
      <c r="B3" s="505">
        <v>1</v>
      </c>
      <c r="C3" s="263" t="s">
        <v>272</v>
      </c>
      <c r="D3" s="139" t="s">
        <v>163</v>
      </c>
      <c r="E3" s="232" t="s">
        <v>196</v>
      </c>
      <c r="F3" s="50" t="s">
        <v>164</v>
      </c>
      <c r="G3" s="49" t="s">
        <v>165</v>
      </c>
      <c r="H3" s="122"/>
      <c r="K3" s="496" t="str">
        <f>'Contenu de l''AP'!$B$20</f>
        <v xml:space="preserve">
 Mes constats / mes pistes de travail :
</v>
      </c>
      <c r="L3" s="497"/>
      <c r="M3" s="497"/>
      <c r="N3" s="497"/>
      <c r="O3" s="497"/>
      <c r="P3" s="497"/>
      <c r="Q3" s="497"/>
      <c r="R3" s="497"/>
      <c r="S3" s="497"/>
      <c r="T3" s="498"/>
    </row>
    <row r="4" spans="2:20" ht="23.1" customHeight="1" thickBot="1">
      <c r="B4" s="506"/>
      <c r="C4" s="252" t="s">
        <v>228</v>
      </c>
      <c r="D4" s="228" t="str">
        <f>IF('Contenu de l''AP'!D$4=0,"",'Contenu de l''AP'!D$4)</f>
        <v/>
      </c>
      <c r="E4" s="228" t="str">
        <f>IF('Contenu de l''AP'!E$4=0,"",'Contenu de l''AP'!E$4)</f>
        <v/>
      </c>
      <c r="F4" s="228" t="str">
        <f>IF('Contenu de l''AP'!F$4=0,"",'Contenu de l''AP'!F$4)</f>
        <v/>
      </c>
      <c r="G4" s="228" t="str">
        <f>IF('Contenu de l''AP'!G$4=0,"",'Contenu de l''AP'!G$4)</f>
        <v/>
      </c>
      <c r="H4" s="122"/>
      <c r="K4" s="499"/>
      <c r="L4" s="500"/>
      <c r="M4" s="500"/>
      <c r="N4" s="500"/>
      <c r="O4" s="500"/>
      <c r="P4" s="500"/>
      <c r="Q4" s="500"/>
      <c r="R4" s="500"/>
      <c r="S4" s="500"/>
      <c r="T4" s="501"/>
    </row>
    <row r="5" spans="2:20" ht="23.1" customHeight="1" thickBot="1">
      <c r="B5" s="507"/>
      <c r="C5" s="268" t="s">
        <v>229</v>
      </c>
      <c r="D5" s="239"/>
      <c r="E5" s="239"/>
      <c r="F5" s="239"/>
      <c r="G5" s="239"/>
      <c r="H5" s="124"/>
      <c r="K5" s="499"/>
      <c r="L5" s="500"/>
      <c r="M5" s="500"/>
      <c r="N5" s="500"/>
      <c r="O5" s="500"/>
      <c r="P5" s="500"/>
      <c r="Q5" s="500"/>
      <c r="R5" s="500"/>
      <c r="S5" s="500"/>
      <c r="T5" s="501"/>
    </row>
    <row r="6" spans="2:20" ht="27" thickBot="1">
      <c r="B6" s="428"/>
      <c r="C6" s="428"/>
      <c r="D6" s="428"/>
      <c r="E6" s="428"/>
      <c r="F6" s="428"/>
      <c r="G6" s="428"/>
      <c r="H6" s="428"/>
      <c r="K6" s="499"/>
      <c r="L6" s="500"/>
      <c r="M6" s="500"/>
      <c r="N6" s="500"/>
      <c r="O6" s="500"/>
      <c r="P6" s="500"/>
      <c r="Q6" s="500"/>
      <c r="R6" s="500"/>
      <c r="S6" s="500"/>
      <c r="T6" s="501"/>
    </row>
    <row r="7" spans="2:20" ht="90" customHeight="1" thickBot="1">
      <c r="B7" s="505">
        <v>2</v>
      </c>
      <c r="C7" s="263" t="s">
        <v>273</v>
      </c>
      <c r="D7" s="92" t="s">
        <v>156</v>
      </c>
      <c r="E7" s="233" t="s">
        <v>123</v>
      </c>
      <c r="F7" s="233" t="s">
        <v>155</v>
      </c>
      <c r="G7" s="233" t="s">
        <v>124</v>
      </c>
      <c r="H7" s="233" t="s">
        <v>157</v>
      </c>
      <c r="I7" s="24" t="s">
        <v>154</v>
      </c>
      <c r="K7" s="499"/>
      <c r="L7" s="500"/>
      <c r="M7" s="500"/>
      <c r="N7" s="500"/>
      <c r="O7" s="500"/>
      <c r="P7" s="500"/>
      <c r="Q7" s="500"/>
      <c r="R7" s="500"/>
      <c r="S7" s="500"/>
      <c r="T7" s="501"/>
    </row>
    <row r="8" spans="2:20" ht="23.1" customHeight="1" thickBot="1">
      <c r="B8" s="506"/>
      <c r="C8" s="252" t="s">
        <v>228</v>
      </c>
      <c r="D8" s="228" t="str">
        <f>IF('Contenu de l''AP'!D$7=0,"",'Contenu de l''AP'!D$7)</f>
        <v/>
      </c>
      <c r="E8" s="228" t="str">
        <f>IF('Contenu de l''AP'!E$7=0,"",'Contenu de l''AP'!E$7)</f>
        <v/>
      </c>
      <c r="F8" s="228" t="str">
        <f>IF('Contenu de l''AP'!F$7=0,"",'Contenu de l''AP'!F$7)</f>
        <v/>
      </c>
      <c r="G8" s="228" t="str">
        <f>IF('Contenu de l''AP'!G$7=0,"",'Contenu de l''AP'!G$7)</f>
        <v/>
      </c>
      <c r="H8" s="228" t="str">
        <f>IF('Contenu de l''AP'!H$7=0,"",'Contenu de l''AP'!H$7)</f>
        <v/>
      </c>
      <c r="I8" s="228" t="str">
        <f>IF('Contenu de l''AP'!I$7=0,"",'Contenu de l''AP'!I$7)</f>
        <v/>
      </c>
      <c r="K8" s="499"/>
      <c r="L8" s="500"/>
      <c r="M8" s="500"/>
      <c r="N8" s="500"/>
      <c r="O8" s="500"/>
      <c r="P8" s="500"/>
      <c r="Q8" s="500"/>
      <c r="R8" s="500"/>
      <c r="S8" s="500"/>
      <c r="T8" s="501"/>
    </row>
    <row r="9" spans="2:20" ht="23.1" customHeight="1" thickBot="1">
      <c r="B9" s="507"/>
      <c r="C9" s="265" t="s">
        <v>229</v>
      </c>
      <c r="D9" s="239"/>
      <c r="E9" s="239"/>
      <c r="F9" s="239"/>
      <c r="G9" s="239"/>
      <c r="H9" s="239"/>
      <c r="I9" s="240"/>
      <c r="K9" s="499"/>
      <c r="L9" s="500"/>
      <c r="M9" s="500"/>
      <c r="N9" s="500"/>
      <c r="O9" s="500"/>
      <c r="P9" s="500"/>
      <c r="Q9" s="500"/>
      <c r="R9" s="500"/>
      <c r="S9" s="500"/>
      <c r="T9" s="501"/>
    </row>
    <row r="10" spans="2:20" ht="27" thickBot="1">
      <c r="B10" s="387"/>
      <c r="C10" s="387"/>
      <c r="D10" s="387"/>
      <c r="E10" s="387"/>
      <c r="F10" s="387"/>
      <c r="G10" s="387"/>
      <c r="H10" s="428"/>
      <c r="K10" s="499"/>
      <c r="L10" s="500"/>
      <c r="M10" s="500"/>
      <c r="N10" s="500"/>
      <c r="O10" s="500"/>
      <c r="P10" s="500"/>
      <c r="Q10" s="500"/>
      <c r="R10" s="500"/>
      <c r="S10" s="500"/>
      <c r="T10" s="501"/>
    </row>
    <row r="11" spans="2:20" ht="80.099999999999994" customHeight="1" thickBot="1">
      <c r="B11" s="505">
        <v>3</v>
      </c>
      <c r="C11" s="263" t="s">
        <v>279</v>
      </c>
      <c r="D11" s="49" t="s">
        <v>158</v>
      </c>
      <c r="E11" s="50" t="s">
        <v>159</v>
      </c>
      <c r="F11" s="49" t="s">
        <v>162</v>
      </c>
      <c r="G11" s="50" t="s">
        <v>160</v>
      </c>
      <c r="H11" s="49" t="s">
        <v>161</v>
      </c>
      <c r="K11" s="499"/>
      <c r="L11" s="500"/>
      <c r="M11" s="500"/>
      <c r="N11" s="500"/>
      <c r="O11" s="500"/>
      <c r="P11" s="500"/>
      <c r="Q11" s="500"/>
      <c r="R11" s="500"/>
      <c r="S11" s="500"/>
      <c r="T11" s="501"/>
    </row>
    <row r="12" spans="2:20" ht="23.1" customHeight="1" thickBot="1">
      <c r="B12" s="506"/>
      <c r="C12" s="252" t="s">
        <v>228</v>
      </c>
      <c r="D12" s="228" t="str">
        <f>IF('Contenu de l''AP'!D$10=0,"",'Contenu de l''AP'!D$10)</f>
        <v/>
      </c>
      <c r="E12" s="228" t="str">
        <f>IF('Contenu de l''AP'!E$10=0,"",'Contenu de l''AP'!E$10)</f>
        <v/>
      </c>
      <c r="F12" s="228" t="str">
        <f>IF('Contenu de l''AP'!F$10=0,"",'Contenu de l''AP'!F$10)</f>
        <v/>
      </c>
      <c r="G12" s="228" t="str">
        <f>IF('Contenu de l''AP'!G$10=0,"",'Contenu de l''AP'!G$10)</f>
        <v/>
      </c>
      <c r="H12" s="228" t="str">
        <f>IF('Contenu de l''AP'!H$10=0,"",'Contenu de l''AP'!H$10)</f>
        <v/>
      </c>
      <c r="K12" s="499"/>
      <c r="L12" s="500"/>
      <c r="M12" s="500"/>
      <c r="N12" s="500"/>
      <c r="O12" s="500"/>
      <c r="P12" s="500"/>
      <c r="Q12" s="500"/>
      <c r="R12" s="500"/>
      <c r="S12" s="500"/>
      <c r="T12" s="501"/>
    </row>
    <row r="13" spans="2:20" ht="23.1" customHeight="1" thickBot="1">
      <c r="B13" s="507"/>
      <c r="C13" s="268" t="s">
        <v>229</v>
      </c>
      <c r="D13" s="239"/>
      <c r="E13" s="239"/>
      <c r="F13" s="239"/>
      <c r="G13" s="239"/>
      <c r="H13" s="239"/>
      <c r="K13" s="502"/>
      <c r="L13" s="503"/>
      <c r="M13" s="503"/>
      <c r="N13" s="503"/>
      <c r="O13" s="503"/>
      <c r="P13" s="503"/>
      <c r="Q13" s="503"/>
      <c r="R13" s="503"/>
      <c r="S13" s="503"/>
      <c r="T13" s="504"/>
    </row>
    <row r="14" spans="2:20" ht="27" thickBot="1">
      <c r="B14" s="514"/>
      <c r="C14" s="514"/>
      <c r="D14" s="514"/>
      <c r="E14" s="514"/>
      <c r="F14" s="514"/>
      <c r="G14" s="514"/>
      <c r="H14" s="514"/>
    </row>
    <row r="15" spans="2:20" ht="78.95" customHeight="1" thickBot="1">
      <c r="B15" s="505">
        <v>4</v>
      </c>
      <c r="C15" s="263" t="s">
        <v>293</v>
      </c>
      <c r="D15" s="234" t="s">
        <v>125</v>
      </c>
      <c r="E15" s="89" t="s">
        <v>126</v>
      </c>
      <c r="F15" s="234" t="s">
        <v>127</v>
      </c>
      <c r="G15" s="234" t="s">
        <v>128</v>
      </c>
    </row>
    <row r="16" spans="2:20" ht="23.1" customHeight="1" thickBot="1">
      <c r="B16" s="506"/>
      <c r="C16" s="252" t="s">
        <v>228</v>
      </c>
      <c r="D16" s="228" t="str">
        <f>IF('Contenu de l''AP'!D$13=0,"",'Contenu de l''AP'!D$13)</f>
        <v/>
      </c>
      <c r="E16" s="228" t="str">
        <f>IF('Contenu de l''AP'!E$13=0,"",'Contenu de l''AP'!E$13)</f>
        <v/>
      </c>
      <c r="F16" s="228" t="str">
        <f>IF('Contenu de l''AP'!F$13=0,"",'Contenu de l''AP'!F$13)</f>
        <v/>
      </c>
      <c r="G16" s="228" t="str">
        <f>IF('Contenu de l''AP'!G$13=0,"",'Contenu de l''AP'!G$13)</f>
        <v/>
      </c>
    </row>
    <row r="17" spans="2:8" ht="23.1" customHeight="1" thickBot="1">
      <c r="B17" s="507"/>
      <c r="C17" s="268" t="s">
        <v>229</v>
      </c>
      <c r="D17" s="239"/>
      <c r="E17" s="239"/>
      <c r="F17" s="239"/>
      <c r="G17" s="239"/>
    </row>
    <row r="18" spans="2:8" ht="27" thickBot="1">
      <c r="B18" s="428"/>
      <c r="C18" s="428"/>
      <c r="D18" s="428"/>
      <c r="E18" s="428"/>
      <c r="F18" s="428"/>
      <c r="G18" s="428"/>
      <c r="H18" s="428"/>
    </row>
    <row r="19" spans="2:8" ht="84" customHeight="1" thickBot="1">
      <c r="B19" s="505">
        <v>5</v>
      </c>
      <c r="C19" s="263" t="s">
        <v>281</v>
      </c>
      <c r="D19" s="49" t="s">
        <v>129</v>
      </c>
      <c r="E19" s="50" t="s">
        <v>130</v>
      </c>
      <c r="F19" s="50" t="s">
        <v>131</v>
      </c>
      <c r="G19" s="49" t="s">
        <v>132</v>
      </c>
      <c r="H19" s="49" t="s">
        <v>133</v>
      </c>
    </row>
    <row r="20" spans="2:8" ht="23.1" customHeight="1" thickBot="1">
      <c r="B20" s="506"/>
      <c r="C20" s="252" t="s">
        <v>228</v>
      </c>
      <c r="D20" s="228" t="str">
        <f>IF('Contenu de l''AP'!D$16=0,"",'Contenu de l''AP'!D$16)</f>
        <v/>
      </c>
      <c r="E20" s="228" t="str">
        <f>IF('Contenu de l''AP'!E$16=0,"",'Contenu de l''AP'!E$16)</f>
        <v/>
      </c>
      <c r="F20" s="228" t="str">
        <f>IF('Contenu de l''AP'!F$16=0,"",'Contenu de l''AP'!F$16)</f>
        <v/>
      </c>
      <c r="G20" s="228" t="str">
        <f>IF('Contenu de l''AP'!G$16=0,"",'Contenu de l''AP'!G$16)</f>
        <v/>
      </c>
      <c r="H20" s="228" t="str">
        <f>IF('Contenu de l''AP'!H$16=0,"",'Contenu de l''AP'!H$16)</f>
        <v/>
      </c>
    </row>
    <row r="21" spans="2:8" ht="23.1" customHeight="1" thickBot="1">
      <c r="B21" s="507"/>
      <c r="C21" s="268" t="s">
        <v>229</v>
      </c>
      <c r="D21" s="239"/>
      <c r="E21" s="239"/>
      <c r="F21" s="239"/>
      <c r="G21" s="239"/>
      <c r="H21" s="343"/>
    </row>
  </sheetData>
  <sheetProtection password="CF8B" sheet="1" objects="1" scenarios="1" selectLockedCells="1"/>
  <mergeCells count="11">
    <mergeCell ref="B1:H1"/>
    <mergeCell ref="B6:H6"/>
    <mergeCell ref="B3:B5"/>
    <mergeCell ref="K3:T13"/>
    <mergeCell ref="B19:B21"/>
    <mergeCell ref="B15:B17"/>
    <mergeCell ref="B11:B13"/>
    <mergeCell ref="B7:B9"/>
    <mergeCell ref="B10:H10"/>
    <mergeCell ref="B18:H18"/>
    <mergeCell ref="B14:H14"/>
  </mergeCells>
  <phoneticPr fontId="50" type="noConversion"/>
  <pageMargins left="0.24000000000000002" right="0.24000000000000002" top="0.60685039370078753" bottom="0.60685039370078753" header="0.5" footer="0.5"/>
  <pageSetup paperSize="9" orientation="landscape" horizontalDpi="4294967292" verticalDpi="4294967292" r:id="rId1"/>
  <legacyDrawing r:id="rId2"/>
  <extLst xmlns:x14="http://schemas.microsoft.com/office/spreadsheetml/2009/9/main">
    <ext uri="{78C0D931-6437-407d-A8EE-F0AAD7539E65}">
      <x14:conditionalFormattings>
        <x14:conditionalFormatting xmlns:xm="http://schemas.microsoft.com/office/excel/2006/main">
          <x14:cfRule type="expression" priority="19" id="{DD6F49D8-3284-A740-AC67-0DB188168B60}">
            <xm:f>'Calculs 2'!$AC$116="-value"</xm:f>
            <x14:dxf>
              <font>
                <b/>
                <i val="0"/>
                <color auto="1"/>
              </font>
              <fill>
                <patternFill patternType="solid">
                  <fgColor indexed="64"/>
                  <bgColor rgb="FFFF1531"/>
                </patternFill>
              </fill>
            </x14:dxf>
          </x14:cfRule>
          <x14:cfRule type="expression" priority="20" id="{AEEC28CA-A9C8-C84D-AA3A-D581C53A9D2B}">
            <xm:f>'Calculs 2'!$AB$116="+value"</xm:f>
            <x14:dxf>
              <font>
                <b/>
                <i val="0"/>
                <color rgb="FF008000"/>
              </font>
              <fill>
                <patternFill patternType="solid">
                  <fgColor indexed="64"/>
                  <bgColor rgb="FF00FF00"/>
                </patternFill>
              </fill>
            </x14:dxf>
          </x14:cfRule>
          <xm:sqref>B3</xm:sqref>
        </x14:conditionalFormatting>
        <x14:conditionalFormatting xmlns:xm="http://schemas.microsoft.com/office/excel/2006/main">
          <x14:cfRule type="expression" priority="17" id="{2B036D65-9DA0-D043-BA06-D07D6166B13D}">
            <xm:f>'Calculs 2'!$AC$116="-value"</xm:f>
            <x14:dxf>
              <font>
                <b/>
                <i val="0"/>
                <color auto="1"/>
              </font>
              <fill>
                <patternFill patternType="solid">
                  <fgColor indexed="64"/>
                  <bgColor rgb="FFFF1531"/>
                </patternFill>
              </fill>
            </x14:dxf>
          </x14:cfRule>
          <x14:cfRule type="expression" priority="18" id="{724D26CB-7552-CC4B-89E3-FAC76714994C}">
            <xm:f>'Calculs 2'!$AB$116="+value"</xm:f>
            <x14:dxf>
              <font>
                <b/>
                <i val="0"/>
                <color rgb="FF008000"/>
              </font>
              <fill>
                <patternFill patternType="solid">
                  <fgColor indexed="64"/>
                  <bgColor rgb="FF00FF00"/>
                </patternFill>
              </fill>
            </x14:dxf>
          </x14:cfRule>
          <xm:sqref>C5</xm:sqref>
        </x14:conditionalFormatting>
        <x14:conditionalFormatting xmlns:xm="http://schemas.microsoft.com/office/excel/2006/main">
          <x14:cfRule type="expression" priority="15" id="{E9433961-B005-A84D-B1A3-499B5B3FD75A}">
            <xm:f>'Calculs 2'!$AC$119="-value"</xm:f>
            <x14:dxf>
              <font>
                <b/>
                <i val="0"/>
                <color auto="1"/>
              </font>
              <fill>
                <patternFill patternType="solid">
                  <fgColor indexed="64"/>
                  <bgColor rgb="FFFF1531"/>
                </patternFill>
              </fill>
            </x14:dxf>
          </x14:cfRule>
          <x14:cfRule type="expression" priority="16" id="{9E41E4BE-7B05-7041-BD5A-7F4149A4061C}">
            <xm:f>'Calculs 2'!$AB$119="+value"</xm:f>
            <x14:dxf>
              <font>
                <b/>
                <i val="0"/>
                <color rgb="FF008000"/>
              </font>
              <fill>
                <patternFill patternType="solid">
                  <fgColor indexed="64"/>
                  <bgColor rgb="FF00FF00"/>
                </patternFill>
              </fill>
            </x14:dxf>
          </x14:cfRule>
          <xm:sqref>B7</xm:sqref>
        </x14:conditionalFormatting>
        <x14:conditionalFormatting xmlns:xm="http://schemas.microsoft.com/office/excel/2006/main">
          <x14:cfRule type="expression" priority="13" id="{82C3E683-411A-DB4A-9046-0FCAAEE8A920}">
            <xm:f>'Calculs 2'!$AC$119="-value"</xm:f>
            <x14:dxf>
              <font>
                <b/>
                <i val="0"/>
                <color auto="1"/>
              </font>
              <fill>
                <patternFill patternType="solid">
                  <fgColor indexed="64"/>
                  <bgColor rgb="FFFF1531"/>
                </patternFill>
              </fill>
            </x14:dxf>
          </x14:cfRule>
          <x14:cfRule type="expression" priority="14" id="{D1B24FC8-926B-3C42-B94F-871522C3A1D7}">
            <xm:f>'Calculs 2'!$AB$119="+value"</xm:f>
            <x14:dxf>
              <font>
                <b/>
                <i val="0"/>
                <color rgb="FF008000"/>
              </font>
              <fill>
                <patternFill patternType="solid">
                  <fgColor indexed="64"/>
                  <bgColor rgb="FF00FF00"/>
                </patternFill>
              </fill>
            </x14:dxf>
          </x14:cfRule>
          <xm:sqref>C9</xm:sqref>
        </x14:conditionalFormatting>
        <x14:conditionalFormatting xmlns:xm="http://schemas.microsoft.com/office/excel/2006/main">
          <x14:cfRule type="expression" priority="11" id="{7844164F-C128-CF4A-923B-C142B00BDC02}">
            <xm:f>'Calculs 2'!$AC$122="-value"</xm:f>
            <x14:dxf>
              <font>
                <b/>
                <i val="0"/>
                <color auto="1"/>
              </font>
              <fill>
                <patternFill patternType="solid">
                  <fgColor indexed="64"/>
                  <bgColor rgb="FFFF1531"/>
                </patternFill>
              </fill>
            </x14:dxf>
          </x14:cfRule>
          <x14:cfRule type="expression" priority="12" id="{FA31B0B7-499E-7B41-95A4-7F0C4B1C9B76}">
            <xm:f>'Calculs 2'!$AB$122="+value"</xm:f>
            <x14:dxf>
              <font>
                <b/>
                <i val="0"/>
                <color rgb="FF008000"/>
              </font>
              <fill>
                <patternFill patternType="solid">
                  <fgColor indexed="64"/>
                  <bgColor rgb="FF00FF00"/>
                </patternFill>
              </fill>
            </x14:dxf>
          </x14:cfRule>
          <xm:sqref>B11</xm:sqref>
        </x14:conditionalFormatting>
        <x14:conditionalFormatting xmlns:xm="http://schemas.microsoft.com/office/excel/2006/main">
          <x14:cfRule type="expression" priority="9" id="{A66E23F6-ADC3-8E4E-9FDF-2F288E14A4CD}">
            <xm:f>'Calculs 2'!$AC$122="-value"</xm:f>
            <x14:dxf>
              <font>
                <b/>
                <i val="0"/>
                <color auto="1"/>
              </font>
              <fill>
                <patternFill patternType="solid">
                  <fgColor indexed="64"/>
                  <bgColor rgb="FFFF1531"/>
                </patternFill>
              </fill>
            </x14:dxf>
          </x14:cfRule>
          <x14:cfRule type="expression" priority="10" id="{27BFE783-8449-E040-A914-FA20C603A4F0}">
            <xm:f>'Calculs 2'!$AB$122="+value"</xm:f>
            <x14:dxf>
              <font>
                <b/>
                <i val="0"/>
                <color rgb="FF008000"/>
              </font>
              <fill>
                <patternFill patternType="solid">
                  <fgColor indexed="64"/>
                  <bgColor rgb="FF00FF00"/>
                </patternFill>
              </fill>
            </x14:dxf>
          </x14:cfRule>
          <xm:sqref>C13</xm:sqref>
        </x14:conditionalFormatting>
        <x14:conditionalFormatting xmlns:xm="http://schemas.microsoft.com/office/excel/2006/main">
          <x14:cfRule type="expression" priority="7" id="{9A05E246-CA50-9B4F-A74D-3F5B114F1FFC}">
            <xm:f>'Calculs 2'!$AC$125="-value"</xm:f>
            <x14:dxf>
              <font>
                <b/>
                <i val="0"/>
                <color auto="1"/>
              </font>
              <fill>
                <patternFill patternType="solid">
                  <fgColor indexed="64"/>
                  <bgColor rgb="FFFF1531"/>
                </patternFill>
              </fill>
            </x14:dxf>
          </x14:cfRule>
          <x14:cfRule type="expression" priority="8" id="{7967046A-89B7-0A47-9132-EFC73448A717}">
            <xm:f>'Calculs 2'!$AB$125="+value"</xm:f>
            <x14:dxf>
              <font>
                <b/>
                <i val="0"/>
                <color rgb="FF008000"/>
              </font>
              <fill>
                <patternFill patternType="solid">
                  <fgColor indexed="64"/>
                  <bgColor rgb="FF00FF00"/>
                </patternFill>
              </fill>
            </x14:dxf>
          </x14:cfRule>
          <xm:sqref>B15</xm:sqref>
        </x14:conditionalFormatting>
        <x14:conditionalFormatting xmlns:xm="http://schemas.microsoft.com/office/excel/2006/main">
          <x14:cfRule type="expression" priority="5" id="{FD7A0F79-9073-174F-8831-18955AB3610C}">
            <xm:f>'Calculs 2'!$AC$125="-value"</xm:f>
            <x14:dxf>
              <font>
                <b/>
                <i val="0"/>
                <color auto="1"/>
              </font>
              <fill>
                <patternFill patternType="solid">
                  <fgColor indexed="64"/>
                  <bgColor rgb="FFFF1531"/>
                </patternFill>
              </fill>
            </x14:dxf>
          </x14:cfRule>
          <x14:cfRule type="expression" priority="6" id="{5C23D114-35B4-C047-ACFE-B8D93ECC4293}">
            <xm:f>'Calculs 2'!$AB$125="+value"</xm:f>
            <x14:dxf>
              <font>
                <b/>
                <i val="0"/>
                <color rgb="FF008000"/>
              </font>
              <fill>
                <patternFill patternType="solid">
                  <fgColor indexed="64"/>
                  <bgColor rgb="FF00FF00"/>
                </patternFill>
              </fill>
            </x14:dxf>
          </x14:cfRule>
          <xm:sqref>C17</xm:sqref>
        </x14:conditionalFormatting>
        <x14:conditionalFormatting xmlns:xm="http://schemas.microsoft.com/office/excel/2006/main">
          <x14:cfRule type="expression" priority="3" id="{F2EE67F2-D6F5-7B4C-B430-6CE8A2A669DD}">
            <xm:f>'Calculs 2'!$AC$128="-value"</xm:f>
            <x14:dxf>
              <font>
                <b/>
                <i val="0"/>
                <color auto="1"/>
              </font>
              <fill>
                <patternFill patternType="solid">
                  <fgColor indexed="64"/>
                  <bgColor rgb="FFFF1531"/>
                </patternFill>
              </fill>
            </x14:dxf>
          </x14:cfRule>
          <x14:cfRule type="expression" priority="4" id="{5AD97833-6A45-BF43-BCF1-2539B5C366DA}">
            <xm:f>'Calculs 2'!$AB$128="+value"</xm:f>
            <x14:dxf>
              <font>
                <b/>
                <i val="0"/>
                <color rgb="FF008000"/>
              </font>
              <fill>
                <patternFill patternType="solid">
                  <fgColor indexed="64"/>
                  <bgColor rgb="FF00FF00"/>
                </patternFill>
              </fill>
            </x14:dxf>
          </x14:cfRule>
          <xm:sqref>B19</xm:sqref>
        </x14:conditionalFormatting>
        <x14:conditionalFormatting xmlns:xm="http://schemas.microsoft.com/office/excel/2006/main">
          <x14:cfRule type="expression" priority="1" id="{FBCF8290-6978-D847-B573-D4329ED96624}">
            <xm:f>'Calculs 2'!$AC$128="-value"</xm:f>
            <x14:dxf>
              <font>
                <b/>
                <i val="0"/>
                <color auto="1"/>
              </font>
              <fill>
                <patternFill patternType="solid">
                  <fgColor indexed="64"/>
                  <bgColor rgb="FFFF1531"/>
                </patternFill>
              </fill>
            </x14:dxf>
          </x14:cfRule>
          <x14:cfRule type="expression" priority="2" id="{128E2B0E-9814-944E-B9BD-D47F61331318}">
            <xm:f>'Calculs 2'!$AB$128="+value"</xm:f>
            <x14:dxf>
              <font>
                <b/>
                <i val="0"/>
                <color rgb="FF008000"/>
              </font>
              <fill>
                <patternFill patternType="solid">
                  <fgColor indexed="64"/>
                  <bgColor rgb="FF00FF00"/>
                </patternFill>
              </fill>
            </x14:dxf>
          </x14:cfRule>
          <xm:sqref>C21</xm:sqref>
        </x14:conditionalFormatting>
      </x14:conditionalFormattings>
    </ext>
    <ext xmlns:mx="http://schemas.microsoft.com/office/mac/excel/2008/main" uri="{64002731-A6B0-56B0-2670-7721B7C09600}">
      <mx:PLV Mode="1" OnePage="0" WScale="0"/>
    </ext>
  </extLst>
</worksheet>
</file>

<file path=xl/worksheets/sheet11.xml><?xml version="1.0" encoding="utf-8"?>
<worksheet xmlns="http://schemas.openxmlformats.org/spreadsheetml/2006/main" xmlns:r="http://schemas.openxmlformats.org/officeDocument/2006/relationships">
  <dimension ref="A3:AJ203"/>
  <sheetViews>
    <sheetView workbookViewId="0">
      <selection activeCell="D129" sqref="D129"/>
    </sheetView>
  </sheetViews>
  <sheetFormatPr baseColWidth="10" defaultRowHeight="15.75"/>
  <cols>
    <col min="1" max="1" width="3.375" customWidth="1"/>
    <col min="2" max="2" width="5.375" customWidth="1"/>
    <col min="3" max="3" width="27.125" customWidth="1"/>
    <col min="4" max="8" width="18.875" customWidth="1"/>
    <col min="9" max="11" width="16.5" customWidth="1"/>
    <col min="12" max="16" width="10.375" customWidth="1"/>
    <col min="22" max="22" width="11.875" bestFit="1" customWidth="1"/>
    <col min="26" max="26" width="11.875" bestFit="1" customWidth="1"/>
    <col min="28" max="28" width="126.5" customWidth="1"/>
    <col min="30" max="30" width="98.875" customWidth="1"/>
  </cols>
  <sheetData>
    <row r="3" spans="2:36">
      <c r="C3" s="31"/>
    </row>
    <row r="4" spans="2:36" ht="16.5" thickBot="1"/>
    <row r="5" spans="2:36" ht="48.95" customHeight="1" thickBot="1">
      <c r="B5" s="519" t="s">
        <v>37</v>
      </c>
      <c r="C5" s="520"/>
      <c r="D5" s="520"/>
      <c r="E5" s="520"/>
      <c r="F5" s="520"/>
      <c r="G5" s="520"/>
      <c r="H5" s="30" t="s">
        <v>30</v>
      </c>
      <c r="K5" s="25" t="s">
        <v>11</v>
      </c>
      <c r="L5" s="515" t="s">
        <v>38</v>
      </c>
      <c r="M5" s="516"/>
      <c r="N5" s="516"/>
      <c r="O5" s="516"/>
      <c r="P5" s="517"/>
      <c r="S5" s="41" t="s">
        <v>79</v>
      </c>
      <c r="T5" s="41" t="s">
        <v>41</v>
      </c>
      <c r="U5" s="41" t="s">
        <v>40</v>
      </c>
      <c r="V5" s="41" t="s">
        <v>42</v>
      </c>
      <c r="W5" s="42" t="s">
        <v>43</v>
      </c>
      <c r="X5" s="43" t="s">
        <v>16</v>
      </c>
      <c r="Z5" s="42" t="s">
        <v>78</v>
      </c>
      <c r="AB5" s="46" t="s">
        <v>44</v>
      </c>
      <c r="AD5" s="109" t="s">
        <v>172</v>
      </c>
      <c r="AH5" s="99"/>
      <c r="AI5" s="99"/>
      <c r="AJ5" s="99"/>
    </row>
    <row r="6" spans="2:36" ht="21.75" thickBot="1">
      <c r="B6" s="354"/>
      <c r="C6" s="354"/>
      <c r="D6" s="354"/>
      <c r="E6" s="354"/>
      <c r="F6" s="354"/>
      <c r="G6" s="354"/>
      <c r="H6" s="354"/>
      <c r="AH6" s="99"/>
      <c r="AI6" s="99"/>
      <c r="AJ6" s="99"/>
    </row>
    <row r="7" spans="2:36" ht="29.25" thickBot="1">
      <c r="B7" s="348">
        <v>1</v>
      </c>
      <c r="C7" s="346" t="s">
        <v>7</v>
      </c>
      <c r="D7" s="11" t="s">
        <v>23</v>
      </c>
      <c r="E7" s="8" t="s">
        <v>24</v>
      </c>
      <c r="F7" s="8" t="s">
        <v>15</v>
      </c>
      <c r="G7" s="6" t="s">
        <v>25</v>
      </c>
      <c r="H7" s="8" t="s">
        <v>8</v>
      </c>
      <c r="AH7" s="99"/>
      <c r="AI7" s="99"/>
      <c r="AJ7" s="99"/>
    </row>
    <row r="8" spans="2:36" ht="20.100000000000001" customHeight="1" thickBot="1">
      <c r="B8" s="348"/>
      <c r="C8" s="347"/>
      <c r="D8" s="9">
        <v>10</v>
      </c>
      <c r="E8" s="10">
        <v>10</v>
      </c>
      <c r="F8" s="9">
        <v>6</v>
      </c>
      <c r="G8" s="10">
        <v>4</v>
      </c>
      <c r="H8" s="9">
        <v>6</v>
      </c>
      <c r="K8" s="37">
        <v>1</v>
      </c>
      <c r="L8" s="34" t="str">
        <f>IF('Pilotage de l''AP'!$D$4&lt;&gt;"",D8,"0")</f>
        <v>0</v>
      </c>
      <c r="M8" s="16" t="str">
        <f>IF('Pilotage de l''AP'!$E$4&lt;&gt;"",E8,"0")</f>
        <v>0</v>
      </c>
      <c r="N8" s="16" t="str">
        <f>IF('Pilotage de l''AP'!$F$4&lt;&gt;"",F8,"0")</f>
        <v>0</v>
      </c>
      <c r="O8" s="16" t="str">
        <f>IF('Pilotage de l''AP'!$G$4&lt;&gt;"",G8,"0")</f>
        <v>0</v>
      </c>
      <c r="P8" s="38" t="str">
        <f>IF('Pilotage de l''AP'!$H$4&lt;&gt;"",H8,"0")</f>
        <v>0</v>
      </c>
      <c r="Q8" s="40"/>
      <c r="R8" s="40"/>
      <c r="S8" s="64">
        <f>MIN(L8:P8)</f>
        <v>0</v>
      </c>
      <c r="T8" s="43">
        <f>MAX(L8:P8)</f>
        <v>0</v>
      </c>
      <c r="U8" s="43">
        <f>COUNTIF(L8:P8,"&gt;0")</f>
        <v>0</v>
      </c>
      <c r="V8" s="195" t="str">
        <f>IF(COUNTIF(L8:P8,"&gt;0")=0,"",AVERAGEIFS(L8:P8,L8:P8,"&lt;&gt;0"))</f>
        <v/>
      </c>
      <c r="W8" s="20"/>
      <c r="X8" s="43">
        <f>IF(U8&lt;3,0,4)</f>
        <v>0</v>
      </c>
      <c r="Z8" s="64" t="str">
        <f>IF(COUNTIF(L8:P8,"&gt;0")=0,"",T8-X8)</f>
        <v/>
      </c>
      <c r="AB8" s="45" t="s">
        <v>80</v>
      </c>
      <c r="AD8" s="108" t="s">
        <v>204</v>
      </c>
      <c r="AH8" s="99"/>
      <c r="AI8" s="99"/>
      <c r="AJ8" s="99"/>
    </row>
    <row r="9" spans="2:36" ht="9.9499999999999993" customHeight="1" thickBot="1">
      <c r="B9" s="357"/>
      <c r="C9" s="357"/>
      <c r="D9" s="357"/>
      <c r="E9" s="357"/>
      <c r="F9" s="357"/>
      <c r="G9" s="357"/>
      <c r="H9" s="523"/>
      <c r="K9" s="137"/>
      <c r="L9" s="131"/>
      <c r="M9" s="131"/>
      <c r="N9" s="131"/>
      <c r="O9" s="131"/>
      <c r="P9" s="131"/>
      <c r="Q9" s="40"/>
      <c r="R9" s="40"/>
      <c r="S9" s="132"/>
      <c r="T9" s="66"/>
      <c r="U9" s="66"/>
      <c r="V9" s="196"/>
      <c r="W9" s="12"/>
      <c r="X9" s="66"/>
      <c r="Z9" s="63"/>
      <c r="AB9" s="62"/>
      <c r="AD9" s="12"/>
      <c r="AH9" s="99"/>
      <c r="AI9" s="99"/>
      <c r="AJ9" s="99"/>
    </row>
    <row r="10" spans="2:36" ht="32.1" customHeight="1" thickBot="1">
      <c r="B10" s="348">
        <v>2</v>
      </c>
      <c r="C10" s="349" t="s">
        <v>5</v>
      </c>
      <c r="D10" s="6" t="s">
        <v>147</v>
      </c>
      <c r="E10" s="7" t="s">
        <v>0</v>
      </c>
      <c r="F10" s="6" t="s">
        <v>12</v>
      </c>
      <c r="G10" s="7" t="s">
        <v>13</v>
      </c>
      <c r="H10" s="116"/>
      <c r="S10" s="63"/>
      <c r="U10" s="66"/>
      <c r="V10" s="197"/>
      <c r="Z10" s="68"/>
      <c r="AH10" s="99"/>
      <c r="AI10" s="99"/>
      <c r="AJ10" s="99"/>
    </row>
    <row r="11" spans="2:36" ht="20.100000000000001" customHeight="1" thickBot="1">
      <c r="B11" s="348"/>
      <c r="C11" s="350"/>
      <c r="D11" s="9">
        <v>10</v>
      </c>
      <c r="E11" s="10">
        <v>2</v>
      </c>
      <c r="F11" s="9">
        <v>10</v>
      </c>
      <c r="G11" s="10">
        <v>1</v>
      </c>
      <c r="H11" s="116"/>
      <c r="K11" s="36">
        <v>2</v>
      </c>
      <c r="L11" s="34" t="str">
        <f>IF('Pilotage de l''AP'!$D$7&lt;&gt;"",D11,"0")</f>
        <v>0</v>
      </c>
      <c r="M11" s="16" t="str">
        <f>IF('Pilotage de l''AP'!$E$7&lt;&gt;"",E11,"0")</f>
        <v>0</v>
      </c>
      <c r="N11" s="16" t="str">
        <f>IF('Pilotage de l''AP'!$F$7&lt;&gt;"",F11,"0")</f>
        <v>0</v>
      </c>
      <c r="O11" s="16" t="str">
        <f>IF('Pilotage de l''AP'!$G$7&lt;&gt;"",G11,"0")</f>
        <v>0</v>
      </c>
      <c r="P11" s="39"/>
      <c r="S11" s="64">
        <f>MIN(L11:O11)</f>
        <v>0</v>
      </c>
      <c r="T11" s="43">
        <f>MAX(L11:O11)</f>
        <v>0</v>
      </c>
      <c r="U11" s="43">
        <f>COUNTIF(L11:O11,"&gt;0")</f>
        <v>0</v>
      </c>
      <c r="V11" s="195" t="str">
        <f>IF(COUNTIF(L11:O11,"&gt;0")=0,"",AVERAGEIFS(L11:O11,L11:O11,"&lt;&gt;0"))</f>
        <v/>
      </c>
      <c r="W11" s="20"/>
      <c r="X11" s="43"/>
      <c r="Z11" s="43" t="str">
        <f>IF(COUNTIF(L11:O11,"&gt;0")=0,"",S11)</f>
        <v/>
      </c>
      <c r="AB11" s="45" t="s">
        <v>83</v>
      </c>
      <c r="AD11" s="108" t="s">
        <v>205</v>
      </c>
      <c r="AH11" s="99"/>
      <c r="AI11" s="99"/>
      <c r="AJ11" s="99"/>
    </row>
    <row r="12" spans="2:36" ht="9.9499999999999993" customHeight="1" thickBot="1">
      <c r="B12" s="357"/>
      <c r="C12" s="357"/>
      <c r="D12" s="357"/>
      <c r="E12" s="357"/>
      <c r="F12" s="357"/>
      <c r="G12" s="357"/>
      <c r="H12" s="358"/>
      <c r="K12" s="168"/>
      <c r="L12" s="131"/>
      <c r="M12" s="131"/>
      <c r="N12" s="131"/>
      <c r="O12" s="131"/>
      <c r="P12" s="131"/>
      <c r="S12" s="132"/>
      <c r="T12" s="66"/>
      <c r="U12" s="66"/>
      <c r="V12" s="196"/>
      <c r="W12" s="12"/>
      <c r="X12" s="66"/>
      <c r="Z12" s="68"/>
      <c r="AB12" s="62"/>
      <c r="AD12" s="12"/>
      <c r="AH12" s="99"/>
      <c r="AI12" s="99"/>
      <c r="AJ12" s="99"/>
    </row>
    <row r="13" spans="2:36" ht="32.1" customHeight="1" thickBot="1">
      <c r="B13" s="348">
        <v>3</v>
      </c>
      <c r="C13" s="346" t="s">
        <v>135</v>
      </c>
      <c r="D13" s="6" t="s">
        <v>26</v>
      </c>
      <c r="E13" s="7" t="s">
        <v>1</v>
      </c>
      <c r="F13" s="6" t="s">
        <v>2</v>
      </c>
      <c r="G13" s="7" t="s">
        <v>3</v>
      </c>
      <c r="H13" s="13"/>
      <c r="S13" s="63"/>
      <c r="U13" s="66"/>
      <c r="V13" s="197"/>
      <c r="Z13" s="68"/>
      <c r="AH13" s="99"/>
      <c r="AI13" s="99"/>
      <c r="AJ13" s="99"/>
    </row>
    <row r="14" spans="2:36" ht="16.5" thickBot="1">
      <c r="B14" s="348"/>
      <c r="C14" s="351"/>
      <c r="D14" s="10">
        <v>10</v>
      </c>
      <c r="E14" s="9">
        <v>10</v>
      </c>
      <c r="F14" s="10">
        <v>10</v>
      </c>
      <c r="G14" s="9">
        <v>10</v>
      </c>
      <c r="H14" s="13"/>
      <c r="K14" s="37">
        <v>3</v>
      </c>
      <c r="L14" s="34" t="str">
        <f>IF('Pilotage de l''AP'!$D$10&lt;&gt;"",D14,"0")</f>
        <v>0</v>
      </c>
      <c r="M14" s="16" t="str">
        <f>IF('Pilotage de l''AP'!$E$10&lt;&gt;"",E14,"0")</f>
        <v>0</v>
      </c>
      <c r="N14" s="16" t="str">
        <f>IF('Pilotage de l''AP'!$F$10&lt;&gt;"",F14,"0")</f>
        <v>0</v>
      </c>
      <c r="O14" s="16" t="str">
        <f>IF('Pilotage de l''AP'!$G$10&lt;&gt;"",G14,"0")</f>
        <v>0</v>
      </c>
      <c r="P14" s="35"/>
      <c r="S14" s="64">
        <f>MIN(L14:O14)</f>
        <v>0</v>
      </c>
      <c r="T14" s="43">
        <f>MAX(L14:O14)</f>
        <v>0</v>
      </c>
      <c r="U14" s="43">
        <f>COUNTIF(L14:O14,"&gt;0")</f>
        <v>0</v>
      </c>
      <c r="V14" s="195" t="str">
        <f>IF(COUNTIF(L14:O14,"&gt;0")=0,"",AVERAGEIFS(L14:O14,L14:O14,"&lt;&gt;0"))</f>
        <v/>
      </c>
      <c r="W14" s="20"/>
      <c r="X14" s="43">
        <f>IF(U14&gt;2,0,4)</f>
        <v>4</v>
      </c>
      <c r="Z14" s="43" t="str">
        <f>IF(COUNTIF(L14:P14,"&gt;0")=0,"",S14-X14)</f>
        <v/>
      </c>
      <c r="AB14" s="45" t="s">
        <v>298</v>
      </c>
      <c r="AD14" s="108" t="s">
        <v>204</v>
      </c>
      <c r="AH14" s="99"/>
      <c r="AI14" s="99"/>
      <c r="AJ14" s="99"/>
    </row>
    <row r="15" spans="2:36" ht="9.9499999999999993" customHeight="1" thickBot="1">
      <c r="B15" s="357"/>
      <c r="C15" s="357"/>
      <c r="D15" s="357"/>
      <c r="E15" s="357"/>
      <c r="F15" s="357"/>
      <c r="G15" s="357"/>
      <c r="H15" s="358"/>
      <c r="K15" s="137"/>
      <c r="L15" s="131"/>
      <c r="M15" s="131"/>
      <c r="N15" s="131"/>
      <c r="O15" s="131"/>
      <c r="P15" s="131"/>
      <c r="S15" s="132"/>
      <c r="T15" s="66"/>
      <c r="U15" s="66"/>
      <c r="V15" s="196"/>
      <c r="W15" s="12"/>
      <c r="X15" s="66"/>
      <c r="Z15" s="68"/>
      <c r="AB15" s="62"/>
      <c r="AD15" s="12"/>
      <c r="AH15" s="99"/>
      <c r="AI15" s="99"/>
      <c r="AJ15" s="99"/>
    </row>
    <row r="16" spans="2:36" ht="51.95" customHeight="1" thickBot="1">
      <c r="B16" s="348">
        <v>4</v>
      </c>
      <c r="C16" s="346" t="s">
        <v>136</v>
      </c>
      <c r="D16" s="6" t="s">
        <v>6</v>
      </c>
      <c r="E16" s="7" t="s">
        <v>144</v>
      </c>
      <c r="F16" s="73" t="s">
        <v>27</v>
      </c>
      <c r="G16" s="6" t="s">
        <v>14</v>
      </c>
      <c r="H16" s="116"/>
      <c r="S16" s="63"/>
      <c r="U16" s="66"/>
      <c r="V16" s="197"/>
      <c r="Z16" s="68"/>
      <c r="AH16" s="99"/>
      <c r="AI16" s="99"/>
      <c r="AJ16" s="99"/>
    </row>
    <row r="17" spans="2:36" ht="20.100000000000001" customHeight="1" thickBot="1">
      <c r="B17" s="348"/>
      <c r="C17" s="351"/>
      <c r="D17" s="9">
        <v>10</v>
      </c>
      <c r="E17" s="10">
        <v>10</v>
      </c>
      <c r="F17" s="9">
        <v>6</v>
      </c>
      <c r="G17" s="10">
        <v>2</v>
      </c>
      <c r="H17" s="116"/>
      <c r="K17" s="36">
        <v>4</v>
      </c>
      <c r="L17" s="34" t="str">
        <f>IF('Pilotage de l''AP'!$D$13&lt;&gt;"",D17,"0")</f>
        <v>0</v>
      </c>
      <c r="M17" s="16" t="str">
        <f>IF('Pilotage de l''AP'!$E$13&lt;&gt;"",E17,"0")</f>
        <v>0</v>
      </c>
      <c r="N17" s="16" t="str">
        <f>IF('Pilotage de l''AP'!$F$13&lt;&gt;"",F17,"0")</f>
        <v>0</v>
      </c>
      <c r="O17" s="16" t="str">
        <f>IF('Pilotage de l''AP'!$G$13&lt;&gt;"",G17,"0")</f>
        <v>0</v>
      </c>
      <c r="P17" s="35"/>
      <c r="S17" s="64">
        <f>MIN(L17:O17)</f>
        <v>0</v>
      </c>
      <c r="T17" s="43">
        <f>MAX(L17:O17)</f>
        <v>0</v>
      </c>
      <c r="U17" s="43">
        <f>COUNTIF(L17:O17,"&gt;0")</f>
        <v>0</v>
      </c>
      <c r="V17" s="195" t="str">
        <f>IF(COUNTIF(L17:O17,"&gt;0")=0,"",AVERAGEIFS(L17:O17,L17:O17,"&lt;&gt;0"))</f>
        <v/>
      </c>
      <c r="W17" s="20"/>
      <c r="X17" s="43">
        <f>IF(U17&gt;2,0,4)</f>
        <v>4</v>
      </c>
      <c r="Z17" s="43" t="str">
        <f>IF(COUNTIF(L17:O17,"&gt;0")=0,"",S17-X17)</f>
        <v/>
      </c>
      <c r="AB17" s="45" t="s">
        <v>82</v>
      </c>
      <c r="AD17" s="108" t="s">
        <v>206</v>
      </c>
      <c r="AH17" s="99"/>
      <c r="AI17" s="99"/>
      <c r="AJ17" s="99"/>
    </row>
    <row r="18" spans="2:36" ht="9.9499999999999993" customHeight="1" thickBot="1">
      <c r="B18" s="357"/>
      <c r="C18" s="357"/>
      <c r="D18" s="357"/>
      <c r="E18" s="357"/>
      <c r="F18" s="357"/>
      <c r="G18" s="357"/>
      <c r="H18" s="524"/>
      <c r="K18" s="168"/>
      <c r="L18" s="131"/>
      <c r="M18" s="131"/>
      <c r="N18" s="131"/>
      <c r="O18" s="131"/>
      <c r="P18" s="131"/>
      <c r="S18" s="132"/>
      <c r="T18" s="66"/>
      <c r="U18" s="66"/>
      <c r="V18" s="196"/>
      <c r="W18" s="12"/>
      <c r="X18" s="66"/>
      <c r="Z18" s="68"/>
      <c r="AB18" s="62"/>
      <c r="AD18" s="12"/>
      <c r="AH18" s="99"/>
      <c r="AI18" s="99"/>
      <c r="AJ18" s="99"/>
    </row>
    <row r="19" spans="2:36" ht="56.1" customHeight="1" thickBot="1">
      <c r="B19" s="348">
        <v>5</v>
      </c>
      <c r="C19" s="359" t="s">
        <v>193</v>
      </c>
      <c r="D19" s="6" t="s">
        <v>148</v>
      </c>
      <c r="E19" s="7" t="s">
        <v>149</v>
      </c>
      <c r="F19" s="6" t="s">
        <v>150</v>
      </c>
      <c r="G19" s="7" t="s">
        <v>151</v>
      </c>
      <c r="H19" s="6" t="s">
        <v>152</v>
      </c>
      <c r="S19" s="63"/>
      <c r="U19" s="66"/>
      <c r="V19" s="197"/>
      <c r="Z19" s="68"/>
      <c r="AH19" s="99"/>
      <c r="AI19" s="99"/>
      <c r="AJ19" s="99"/>
    </row>
    <row r="20" spans="2:36" ht="20.100000000000001" customHeight="1" thickBot="1">
      <c r="B20" s="348"/>
      <c r="C20" s="360"/>
      <c r="D20" s="9">
        <v>6</v>
      </c>
      <c r="E20" s="10">
        <v>10</v>
      </c>
      <c r="F20" s="9">
        <v>3</v>
      </c>
      <c r="G20" s="10">
        <v>7</v>
      </c>
      <c r="H20" s="9">
        <v>7</v>
      </c>
      <c r="K20" s="37">
        <v>5</v>
      </c>
      <c r="L20" s="34" t="str">
        <f>IF('Pilotage de l''AP'!$D$16&lt;&gt;"",D20,"0")</f>
        <v>0</v>
      </c>
      <c r="M20" s="16" t="str">
        <f>IF('Pilotage de l''AP'!$E$16&lt;&gt;"",E20,"0")</f>
        <v>0</v>
      </c>
      <c r="N20" s="16" t="str">
        <f>IF('Pilotage de l''AP'!$F$16&lt;&gt;"",F20,"0")</f>
        <v>0</v>
      </c>
      <c r="O20" s="16" t="str">
        <f>IF('Pilotage de l''AP'!$G$16&lt;&gt;"",G20,"0")</f>
        <v>0</v>
      </c>
      <c r="P20" s="16" t="str">
        <f>IF('Pilotage de l''AP'!$H$16&lt;&gt;"",H20,"0")</f>
        <v>0</v>
      </c>
      <c r="S20" s="64">
        <f t="shared" ref="S20:S29" si="0">MIN(L20:P20)</f>
        <v>0</v>
      </c>
      <c r="T20" s="43">
        <f>MAX(L20:P20)</f>
        <v>0</v>
      </c>
      <c r="U20" s="43">
        <f t="shared" ref="U20:U29" si="1">COUNTIF(L20:P20,"&gt;0")</f>
        <v>0</v>
      </c>
      <c r="V20" s="195" t="str">
        <f>IF(COUNTIF(L20:P20,"&gt;0")=0,"",AVERAGEIFS(L20:P20,L20:P20,"&lt;&gt;0"))</f>
        <v/>
      </c>
      <c r="W20" s="221" t="str">
        <f>IF(N20="0","",1)</f>
        <v/>
      </c>
      <c r="X20" s="43">
        <f>IF(U20&gt;2,0,3)</f>
        <v>3</v>
      </c>
      <c r="Z20" s="43" t="str">
        <f>IF(COUNTIF(L20:O20,"&gt;0")=0,"",V20-X20)</f>
        <v/>
      </c>
      <c r="AB20" s="45" t="s">
        <v>84</v>
      </c>
      <c r="AD20" s="108" t="s">
        <v>204</v>
      </c>
    </row>
    <row r="21" spans="2:36" ht="9.9499999999999993" customHeight="1" thickBot="1">
      <c r="B21" s="357"/>
      <c r="C21" s="357"/>
      <c r="D21" s="357"/>
      <c r="E21" s="357"/>
      <c r="F21" s="357"/>
      <c r="G21" s="357"/>
      <c r="H21" s="357"/>
      <c r="K21" s="137"/>
      <c r="L21" s="131"/>
      <c r="M21" s="131"/>
      <c r="N21" s="131"/>
      <c r="O21" s="131"/>
      <c r="P21" s="131"/>
      <c r="S21" s="132"/>
      <c r="T21" s="66"/>
      <c r="U21" s="66"/>
      <c r="V21" s="196"/>
      <c r="W21" s="167"/>
      <c r="X21" s="66"/>
      <c r="Z21" s="68"/>
      <c r="AB21" s="62"/>
      <c r="AD21" s="12"/>
    </row>
    <row r="22" spans="2:36" ht="32.1" customHeight="1" thickBot="1">
      <c r="B22" s="348">
        <v>6</v>
      </c>
      <c r="C22" s="346" t="s">
        <v>22</v>
      </c>
      <c r="D22" s="1" t="s">
        <v>29</v>
      </c>
      <c r="E22" s="1" t="s">
        <v>28</v>
      </c>
      <c r="F22" s="4" t="s">
        <v>0</v>
      </c>
      <c r="G22" s="115" t="s">
        <v>199</v>
      </c>
      <c r="H22" s="4" t="s">
        <v>4</v>
      </c>
      <c r="S22" s="63"/>
      <c r="U22" s="66"/>
      <c r="V22" s="197"/>
      <c r="W22" s="44"/>
      <c r="Z22" s="68"/>
    </row>
    <row r="23" spans="2:36" ht="20.100000000000001" customHeight="1" thickBot="1">
      <c r="B23" s="348"/>
      <c r="C23" s="347"/>
      <c r="D23" s="2">
        <v>8</v>
      </c>
      <c r="E23" s="2">
        <v>10</v>
      </c>
      <c r="F23" s="3">
        <v>8</v>
      </c>
      <c r="G23" s="2">
        <v>8</v>
      </c>
      <c r="H23" s="5">
        <v>8</v>
      </c>
      <c r="K23" s="36">
        <v>6</v>
      </c>
      <c r="L23" s="34" t="str">
        <f>IF('Pilotage de l''AP'!$D$19&lt;&gt;"",D23,"0")</f>
        <v>0</v>
      </c>
      <c r="M23" s="16" t="str">
        <f>IF('Pilotage de l''AP'!$E$19&lt;&gt;"",E23,"0")</f>
        <v>0</v>
      </c>
      <c r="N23" s="16" t="str">
        <f>IF('Pilotage de l''AP'!$F$19&lt;&gt;"",F23,"0")</f>
        <v>0</v>
      </c>
      <c r="O23" s="16" t="str">
        <f>IF('Pilotage de l''AP'!$G$19&lt;&gt;"",G23,"0")</f>
        <v>0</v>
      </c>
      <c r="P23" s="16" t="str">
        <f>IF('Pilotage de l''AP'!$H$19&lt;&gt;"",H23,"0")</f>
        <v>0</v>
      </c>
      <c r="S23" s="64">
        <f t="shared" si="0"/>
        <v>0</v>
      </c>
      <c r="T23" s="43">
        <f>MAX(L23:P23)</f>
        <v>0</v>
      </c>
      <c r="U23" s="43">
        <f t="shared" si="1"/>
        <v>0</v>
      </c>
      <c r="V23" s="195" t="str">
        <f>IF(COUNTIF(L23:P23,"&gt;0")=0,"",AVERAGEIFS(L23:P23,L23:P23,"&lt;&gt;0"))</f>
        <v/>
      </c>
      <c r="W23" s="20"/>
      <c r="X23" s="43">
        <f>IF(U23&gt;2,0,3)</f>
        <v>3</v>
      </c>
      <c r="Z23" s="43" t="str">
        <f>IF(COUNTIF(L23:P23,"&gt;0")=0,"",T23-X23)</f>
        <v/>
      </c>
      <c r="AB23" s="45" t="s">
        <v>134</v>
      </c>
      <c r="AD23" s="108" t="s">
        <v>207</v>
      </c>
    </row>
    <row r="24" spans="2:36" ht="9.9499999999999993" customHeight="1" thickBot="1">
      <c r="B24" s="357"/>
      <c r="C24" s="357"/>
      <c r="D24" s="357"/>
      <c r="E24" s="357"/>
      <c r="F24" s="357"/>
      <c r="G24" s="357"/>
      <c r="H24" s="523"/>
      <c r="K24" s="168"/>
      <c r="L24" s="131"/>
      <c r="M24" s="131"/>
      <c r="N24" s="131"/>
      <c r="O24" s="131"/>
      <c r="P24" s="131"/>
      <c r="S24" s="132"/>
      <c r="T24" s="66"/>
      <c r="U24" s="66"/>
      <c r="V24" s="196"/>
      <c r="W24" s="12"/>
      <c r="X24" s="66"/>
      <c r="Z24" s="68"/>
      <c r="AB24" s="62"/>
      <c r="AD24" s="12"/>
    </row>
    <row r="25" spans="2:36" ht="57" customHeight="1" thickBot="1">
      <c r="B25" s="348">
        <v>7</v>
      </c>
      <c r="C25" s="346" t="s">
        <v>282</v>
      </c>
      <c r="D25" s="1" t="s">
        <v>10</v>
      </c>
      <c r="E25" s="1" t="s">
        <v>39</v>
      </c>
      <c r="F25" s="25" t="s">
        <v>36</v>
      </c>
      <c r="G25" s="1" t="s">
        <v>9</v>
      </c>
      <c r="H25" s="116"/>
      <c r="S25" s="63"/>
      <c r="U25" s="66"/>
      <c r="V25" s="197"/>
      <c r="Z25" s="68"/>
    </row>
    <row r="26" spans="2:36" ht="20.100000000000001" customHeight="1" thickBot="1">
      <c r="B26" s="348"/>
      <c r="C26" s="347"/>
      <c r="D26" s="2">
        <v>10</v>
      </c>
      <c r="E26" s="2">
        <v>10</v>
      </c>
      <c r="F26" s="3">
        <v>8</v>
      </c>
      <c r="G26" s="2">
        <v>4</v>
      </c>
      <c r="H26" s="116"/>
      <c r="K26" s="37">
        <v>7</v>
      </c>
      <c r="L26" s="34" t="str">
        <f>IF('Pilotage de l''AP'!$D$22&lt;&gt;"",D26,"0")</f>
        <v>0</v>
      </c>
      <c r="M26" s="16" t="str">
        <f>IF('Pilotage de l''AP'!$E$22&lt;&gt;"",E26,"0")</f>
        <v>0</v>
      </c>
      <c r="N26" s="16" t="str">
        <f>IF('Pilotage de l''AP'!$F$22&lt;&gt;"",F26,"0")</f>
        <v>0</v>
      </c>
      <c r="O26" s="16" t="str">
        <f>IF('Pilotage de l''AP'!$G$22&lt;&gt;"",G26,"0")</f>
        <v>0</v>
      </c>
      <c r="P26" s="35"/>
      <c r="S26" s="64">
        <f>MIN(L26:O26)</f>
        <v>0</v>
      </c>
      <c r="T26" s="43">
        <f>MAX(L26:O26)</f>
        <v>0</v>
      </c>
      <c r="U26" s="43">
        <f>COUNTIF(L26:O26,"&gt;0")</f>
        <v>0</v>
      </c>
      <c r="V26" s="195" t="str">
        <f>IF(COUNTIF(L26:O26,"&gt;0")=0,"",AVERAGEIFS(L26:O26,L26:O26,"&lt;&gt;0"))</f>
        <v/>
      </c>
      <c r="W26" s="20"/>
      <c r="X26" s="43">
        <f>IF(U26&lt;2,0,3)</f>
        <v>0</v>
      </c>
      <c r="Z26" s="43" t="str">
        <f>IF(COUNTIF(L26:O26,"&gt;0")=0,"",S26-X26)</f>
        <v/>
      </c>
      <c r="AB26" s="45" t="s">
        <v>81</v>
      </c>
      <c r="AD26" s="108" t="s">
        <v>207</v>
      </c>
    </row>
    <row r="27" spans="2:36" ht="9.9499999999999993" customHeight="1" thickBot="1">
      <c r="B27" s="357"/>
      <c r="C27" s="357"/>
      <c r="D27" s="357"/>
      <c r="E27" s="357"/>
      <c r="F27" s="357"/>
      <c r="G27" s="357"/>
      <c r="H27" s="358"/>
      <c r="K27" s="137"/>
      <c r="L27" s="131"/>
      <c r="M27" s="131"/>
      <c r="N27" s="131"/>
      <c r="O27" s="131"/>
      <c r="P27" s="131"/>
      <c r="S27" s="132"/>
      <c r="T27" s="66"/>
      <c r="U27" s="66"/>
      <c r="V27" s="196"/>
      <c r="W27" s="12"/>
      <c r="X27" s="66"/>
      <c r="Z27" s="68"/>
      <c r="AB27" s="62"/>
      <c r="AD27" s="12"/>
    </row>
    <row r="28" spans="2:36" ht="60" customHeight="1" thickBot="1">
      <c r="B28" s="370">
        <v>8</v>
      </c>
      <c r="C28" s="371" t="s">
        <v>31</v>
      </c>
      <c r="D28" s="21" t="s">
        <v>32</v>
      </c>
      <c r="E28" s="23" t="s">
        <v>33</v>
      </c>
      <c r="F28" s="24" t="s">
        <v>34</v>
      </c>
      <c r="G28" s="22" t="s">
        <v>35</v>
      </c>
      <c r="H28" s="13"/>
      <c r="S28" s="63"/>
      <c r="U28" s="66"/>
      <c r="V28" s="197"/>
      <c r="Z28" s="68"/>
    </row>
    <row r="29" spans="2:36" ht="20.100000000000001" customHeight="1" thickBot="1">
      <c r="B29" s="370"/>
      <c r="C29" s="372"/>
      <c r="D29" s="32">
        <v>6</v>
      </c>
      <c r="E29" s="32">
        <v>8</v>
      </c>
      <c r="F29" s="33">
        <v>10</v>
      </c>
      <c r="G29" s="32">
        <v>8</v>
      </c>
      <c r="H29" s="116"/>
      <c r="K29" s="36">
        <v>8</v>
      </c>
      <c r="L29" s="34" t="str">
        <f>IF('Pilotage de l''AP'!$D$25&lt;&gt;"",D29,"0")</f>
        <v>0</v>
      </c>
      <c r="M29" s="16" t="str">
        <f>IF('Pilotage de l''AP'!$E$25&lt;&gt;"",E29,"0")</f>
        <v>0</v>
      </c>
      <c r="N29" s="16" t="str">
        <f>IF('Pilotage de l''AP'!$F$25&lt;&gt;"",F29,"0")</f>
        <v>0</v>
      </c>
      <c r="O29" s="16" t="str">
        <f>IF('Pilotage de l''AP'!$G$25&lt;&gt;"",G29,"0")</f>
        <v>0</v>
      </c>
      <c r="P29" s="39"/>
      <c r="S29" s="64">
        <f t="shared" si="0"/>
        <v>0</v>
      </c>
      <c r="T29" s="43">
        <f>MAX(L29:O29)</f>
        <v>0</v>
      </c>
      <c r="U29" s="43">
        <f t="shared" si="1"/>
        <v>0</v>
      </c>
      <c r="V29" s="195" t="str">
        <f>IF(COUNTIF(L29:O29,"&gt;0")=0,"",AVERAGEIFS(L29:O29,L29:O29,"&lt;&gt;0"))</f>
        <v/>
      </c>
      <c r="W29" s="20"/>
      <c r="X29" s="43">
        <f>IF(U29&gt;2,0,3)</f>
        <v>3</v>
      </c>
      <c r="Z29" s="195" t="str">
        <f>IF(COUNTIF(L29:O29,"&gt;0")=0,"",V29-X29)</f>
        <v/>
      </c>
      <c r="AB29" s="45" t="s">
        <v>208</v>
      </c>
      <c r="AD29" s="108" t="s">
        <v>207</v>
      </c>
    </row>
    <row r="36" spans="1:36" ht="29.25" thickBot="1">
      <c r="AB36" s="74"/>
    </row>
    <row r="37" spans="1:36" ht="54" customHeight="1" thickBot="1">
      <c r="B37" s="521" t="s">
        <v>45</v>
      </c>
      <c r="C37" s="522"/>
      <c r="D37" s="522"/>
      <c r="E37" s="522"/>
      <c r="F37" s="522"/>
      <c r="G37" s="522"/>
      <c r="H37" s="48" t="s">
        <v>46</v>
      </c>
      <c r="K37" s="25" t="s">
        <v>11</v>
      </c>
      <c r="L37" s="515" t="s">
        <v>38</v>
      </c>
      <c r="M37" s="516"/>
      <c r="N37" s="516"/>
      <c r="O37" s="516"/>
      <c r="P37" s="517"/>
      <c r="S37" s="41" t="s">
        <v>79</v>
      </c>
      <c r="T37" s="41" t="s">
        <v>41</v>
      </c>
      <c r="U37" s="41" t="s">
        <v>40</v>
      </c>
      <c r="V37" s="41" t="s">
        <v>42</v>
      </c>
      <c r="W37" s="42" t="s">
        <v>43</v>
      </c>
      <c r="X37" s="43" t="s">
        <v>16</v>
      </c>
      <c r="Z37" s="42" t="s">
        <v>78</v>
      </c>
      <c r="AB37" s="46" t="s">
        <v>44</v>
      </c>
      <c r="AI37" t="s">
        <v>19</v>
      </c>
    </row>
    <row r="38" spans="1:36" ht="20.100000000000001" customHeight="1" thickBot="1">
      <c r="A38" s="62"/>
      <c r="B38" s="79"/>
      <c r="C38" s="79"/>
      <c r="D38" s="79"/>
      <c r="E38" s="79"/>
      <c r="F38" s="79"/>
      <c r="G38" s="79"/>
      <c r="H38" s="80"/>
      <c r="I38" s="62"/>
      <c r="J38" s="62"/>
    </row>
    <row r="39" spans="1:36" ht="84" customHeight="1" thickBot="1">
      <c r="B39" s="383">
        <v>1</v>
      </c>
      <c r="C39" s="371" t="s">
        <v>47</v>
      </c>
      <c r="D39" s="49" t="s">
        <v>48</v>
      </c>
      <c r="E39" s="50" t="s">
        <v>49</v>
      </c>
      <c r="F39" s="49" t="s">
        <v>50</v>
      </c>
      <c r="G39" s="50" t="s">
        <v>51</v>
      </c>
      <c r="H39" s="51" t="s">
        <v>52</v>
      </c>
      <c r="AH39" s="14" t="s">
        <v>11</v>
      </c>
      <c r="AI39" s="15" t="s">
        <v>17</v>
      </c>
      <c r="AJ39" s="15" t="s">
        <v>18</v>
      </c>
    </row>
    <row r="40" spans="1:36" ht="16.5" thickBot="1">
      <c r="B40" s="383"/>
      <c r="C40" s="372"/>
      <c r="D40" s="52">
        <v>10</v>
      </c>
      <c r="E40" s="53">
        <v>10</v>
      </c>
      <c r="F40" s="52">
        <v>5</v>
      </c>
      <c r="G40" s="53">
        <v>8</v>
      </c>
      <c r="H40" s="52">
        <v>2</v>
      </c>
      <c r="K40" s="37">
        <v>1</v>
      </c>
      <c r="L40" s="34" t="str">
        <f>IF('Organisation de l''AP'!D$4&lt;&gt;"",D40,"0")</f>
        <v>0</v>
      </c>
      <c r="M40" s="34" t="str">
        <f>IF('Organisation de l''AP'!E$4&lt;&gt;"",E40,"0")</f>
        <v>0</v>
      </c>
      <c r="N40" s="34" t="str">
        <f>IF('Organisation de l''AP'!F$4&lt;&gt;"",F40,"0")</f>
        <v>0</v>
      </c>
      <c r="O40" s="34" t="str">
        <f>IF('Organisation de l''AP'!G$4&lt;&gt;"",G40,"0")</f>
        <v>0</v>
      </c>
      <c r="P40" s="34" t="str">
        <f>IF('Organisation de l''AP'!H$4&lt;&gt;"",H40,"0")</f>
        <v>0</v>
      </c>
      <c r="Q40" s="40"/>
      <c r="R40" s="40"/>
      <c r="S40" s="64">
        <f>MIN(L40:P40)</f>
        <v>0</v>
      </c>
      <c r="T40" s="43">
        <f>MAX(L40:P40)</f>
        <v>0</v>
      </c>
      <c r="U40" s="43">
        <f>COUNTIF(L40:P40,"&gt;0")</f>
        <v>0</v>
      </c>
      <c r="V40" s="195" t="str">
        <f>IF(COUNTIF(L40:P40,"&gt;0")=0,"",AVERAGEIFS(L40:P40,L40:P40,"&lt;&gt;0"))</f>
        <v/>
      </c>
      <c r="W40" s="20"/>
      <c r="X40" s="43"/>
      <c r="Z40" s="63" t="str">
        <f>IF(COUNTIF(L40:P40,"&gt;0")=0,"",S40)</f>
        <v/>
      </c>
      <c r="AB40" s="45" t="s">
        <v>283</v>
      </c>
      <c r="AD40" s="108" t="s">
        <v>209</v>
      </c>
      <c r="AH40" s="69">
        <v>1</v>
      </c>
      <c r="AI40" s="70" t="str">
        <f>Z40</f>
        <v/>
      </c>
      <c r="AJ40" s="69">
        <v>10</v>
      </c>
    </row>
    <row r="41" spans="1:36" ht="9.9499999999999993" customHeight="1" thickBot="1">
      <c r="B41" s="391"/>
      <c r="C41" s="391"/>
      <c r="D41" s="391"/>
      <c r="E41" s="391"/>
      <c r="F41" s="391"/>
      <c r="G41" s="391"/>
      <c r="H41" s="391"/>
      <c r="K41" s="137"/>
      <c r="L41" s="131"/>
      <c r="M41" s="131"/>
      <c r="N41" s="131"/>
      <c r="O41" s="131"/>
      <c r="P41" s="131"/>
      <c r="Q41" s="40"/>
      <c r="R41" s="40"/>
      <c r="S41" s="132"/>
      <c r="T41" s="66"/>
      <c r="U41" s="66"/>
      <c r="V41" s="196"/>
      <c r="W41" s="12"/>
      <c r="X41" s="66"/>
      <c r="Z41" s="63"/>
      <c r="AB41" s="62"/>
      <c r="AD41" s="12"/>
      <c r="AH41" s="69"/>
      <c r="AI41" s="70"/>
      <c r="AJ41" s="69"/>
    </row>
    <row r="42" spans="1:36" ht="89.1" customHeight="1" thickBot="1">
      <c r="B42" s="383">
        <v>2</v>
      </c>
      <c r="C42" s="371" t="s">
        <v>53</v>
      </c>
      <c r="D42" s="54" t="s">
        <v>54</v>
      </c>
      <c r="E42" s="55" t="s">
        <v>55</v>
      </c>
      <c r="F42" s="55" t="s">
        <v>56</v>
      </c>
      <c r="G42" s="55" t="s">
        <v>57</v>
      </c>
      <c r="H42" s="55" t="s">
        <v>58</v>
      </c>
      <c r="V42" s="68"/>
      <c r="AB42" s="62"/>
      <c r="AH42" s="69">
        <v>2</v>
      </c>
      <c r="AI42" s="69" t="str">
        <f>Z43</f>
        <v/>
      </c>
      <c r="AJ42" s="69">
        <v>10</v>
      </c>
    </row>
    <row r="43" spans="1:36" ht="16.5" thickBot="1">
      <c r="B43" s="383"/>
      <c r="C43" s="372"/>
      <c r="D43" s="56">
        <v>10</v>
      </c>
      <c r="E43" s="32">
        <v>2</v>
      </c>
      <c r="F43" s="56">
        <v>2</v>
      </c>
      <c r="G43" s="32">
        <v>10</v>
      </c>
      <c r="H43" s="56">
        <v>6</v>
      </c>
      <c r="K43" s="36">
        <v>2</v>
      </c>
      <c r="L43" s="34" t="str">
        <f>IF('Organisation de l''AP'!D$7&lt;&gt;"",D43,"0")</f>
        <v>0</v>
      </c>
      <c r="M43" s="34" t="str">
        <f>IF('Organisation de l''AP'!E$7&lt;&gt;"",E43,"0")</f>
        <v>0</v>
      </c>
      <c r="N43" s="34" t="str">
        <f>IF('Organisation de l''AP'!F$7&lt;&gt;"",F43,"0")</f>
        <v>0</v>
      </c>
      <c r="O43" s="34" t="str">
        <f>IF('Organisation de l''AP'!G$7&lt;&gt;"",G43,"0")</f>
        <v>0</v>
      </c>
      <c r="P43" s="34" t="str">
        <f>IF('Organisation de l''AP'!H$7&lt;&gt;"",H43,"0")</f>
        <v>0</v>
      </c>
      <c r="S43" s="64">
        <f>MIN(L43:P43)</f>
        <v>0</v>
      </c>
      <c r="T43" s="43">
        <f>MAX(L43:P43)</f>
        <v>0</v>
      </c>
      <c r="U43" s="43">
        <f>COUNTIF(L43:P43,"&gt;0")</f>
        <v>0</v>
      </c>
      <c r="V43" s="195" t="str">
        <f>IF(COUNTIF(L43:P43,"&gt;0")=0,"",AVERAGEIFS(L43:P43,L43:P43,"&lt;&gt;0"))</f>
        <v/>
      </c>
      <c r="W43" s="20"/>
      <c r="X43" s="43"/>
      <c r="Z43" s="68" t="str">
        <f>IF(COUNTIF(L43:P43,"&gt;0")=0,"",V43)</f>
        <v/>
      </c>
      <c r="AB43" s="45" t="s">
        <v>140</v>
      </c>
      <c r="AD43" s="108" t="s">
        <v>210</v>
      </c>
      <c r="AH43" s="69">
        <v>3</v>
      </c>
      <c r="AI43" s="69" t="str">
        <f>Z46</f>
        <v/>
      </c>
      <c r="AJ43" s="69">
        <v>10</v>
      </c>
    </row>
    <row r="44" spans="1:36" ht="9.9499999999999993" customHeight="1" thickBot="1">
      <c r="B44" s="387"/>
      <c r="C44" s="387"/>
      <c r="D44" s="387"/>
      <c r="E44" s="387"/>
      <c r="F44" s="387"/>
      <c r="G44" s="387"/>
      <c r="H44" s="387"/>
      <c r="K44" s="168"/>
      <c r="L44" s="131"/>
      <c r="M44" s="131"/>
      <c r="N44" s="131"/>
      <c r="O44" s="131"/>
      <c r="P44" s="131"/>
      <c r="S44" s="132"/>
      <c r="T44" s="66"/>
      <c r="U44" s="66"/>
      <c r="V44" s="196"/>
      <c r="W44" s="12"/>
      <c r="X44" s="66"/>
      <c r="Z44" s="68"/>
      <c r="AB44" s="62"/>
      <c r="AD44" s="12"/>
      <c r="AH44" s="69"/>
      <c r="AI44" s="69"/>
      <c r="AJ44" s="69"/>
    </row>
    <row r="45" spans="1:36" ht="108" customHeight="1" thickBot="1">
      <c r="B45" s="383">
        <v>3</v>
      </c>
      <c r="C45" s="371" t="s">
        <v>59</v>
      </c>
      <c r="D45" s="51" t="s">
        <v>60</v>
      </c>
      <c r="E45" s="51" t="s">
        <v>61</v>
      </c>
      <c r="F45" s="51" t="s">
        <v>62</v>
      </c>
      <c r="G45" s="50" t="s">
        <v>63</v>
      </c>
      <c r="H45" s="49" t="s">
        <v>64</v>
      </c>
      <c r="V45" s="68"/>
      <c r="AB45" s="62"/>
      <c r="AH45" s="69">
        <v>4</v>
      </c>
      <c r="AI45" s="69" t="str">
        <f>Z49</f>
        <v/>
      </c>
      <c r="AJ45" s="69">
        <v>10</v>
      </c>
    </row>
    <row r="46" spans="1:36" ht="16.5" thickBot="1">
      <c r="B46" s="383"/>
      <c r="C46" s="390"/>
      <c r="D46" s="52">
        <v>8</v>
      </c>
      <c r="E46" s="53">
        <v>10</v>
      </c>
      <c r="F46" s="52">
        <v>10</v>
      </c>
      <c r="G46" s="53">
        <v>2</v>
      </c>
      <c r="H46" s="52">
        <v>1</v>
      </c>
      <c r="K46" s="37">
        <v>3</v>
      </c>
      <c r="L46" s="34" t="str">
        <f>IF('Organisation de l''AP'!D$10&lt;&gt;"",D46,"0")</f>
        <v>0</v>
      </c>
      <c r="M46" s="34" t="str">
        <f>IF('Organisation de l''AP'!E$10&lt;&gt;"",E46,"0")</f>
        <v>0</v>
      </c>
      <c r="N46" s="34" t="str">
        <f>IF('Organisation de l''AP'!F$10&lt;&gt;"",F46,"0")</f>
        <v>0</v>
      </c>
      <c r="O46" s="34" t="str">
        <f>IF('Organisation de l''AP'!G$10&lt;&gt;"",G46,"0")</f>
        <v>0</v>
      </c>
      <c r="P46" s="34" t="str">
        <f>IF('Organisation de l''AP'!H$10&lt;&gt;"",H46,"0")</f>
        <v>0</v>
      </c>
      <c r="S46" s="64">
        <f>MIN(L46:P46)</f>
        <v>0</v>
      </c>
      <c r="T46" s="43">
        <f>MAX(L46:P46)</f>
        <v>0</v>
      </c>
      <c r="U46" s="43">
        <f>COUNTIF(L46:P46,"&gt;0")</f>
        <v>0</v>
      </c>
      <c r="V46" s="195" t="str">
        <f>IF(COUNTIF(L46:P46,"&gt;0")=0,"",AVERAGEIFS(L46:P46,L46:P46,"&lt;&gt;0"))</f>
        <v/>
      </c>
      <c r="W46" s="20"/>
      <c r="X46" s="43"/>
      <c r="Z46" s="68" t="str">
        <f>IF(COUNTIF(L46:P46,"&gt;0")=0,"",V46)</f>
        <v/>
      </c>
      <c r="AB46" s="45" t="s">
        <v>141</v>
      </c>
      <c r="AD46" s="108" t="s">
        <v>211</v>
      </c>
      <c r="AH46" s="69">
        <v>5</v>
      </c>
      <c r="AI46" s="69" t="str">
        <f>Z52</f>
        <v/>
      </c>
      <c r="AJ46" s="69">
        <v>10</v>
      </c>
    </row>
    <row r="47" spans="1:36" ht="9.9499999999999993" customHeight="1" thickBot="1">
      <c r="B47" s="387"/>
      <c r="C47" s="387"/>
      <c r="D47" s="387"/>
      <c r="E47" s="387"/>
      <c r="F47" s="387"/>
      <c r="G47" s="387"/>
      <c r="H47" s="388"/>
      <c r="K47" s="137"/>
      <c r="L47" s="131"/>
      <c r="M47" s="131"/>
      <c r="N47" s="131"/>
      <c r="O47" s="131"/>
      <c r="P47" s="131"/>
      <c r="S47" s="132"/>
      <c r="T47" s="66"/>
      <c r="U47" s="66"/>
      <c r="V47" s="196"/>
      <c r="W47" s="12"/>
      <c r="X47" s="66"/>
      <c r="Z47" s="68"/>
      <c r="AB47" s="62"/>
      <c r="AD47" s="12"/>
      <c r="AH47" s="69"/>
      <c r="AI47" s="69"/>
      <c r="AJ47" s="69"/>
    </row>
    <row r="48" spans="1:36" ht="87" customHeight="1" thickBot="1">
      <c r="B48" s="383">
        <v>4</v>
      </c>
      <c r="C48" s="371" t="s">
        <v>65</v>
      </c>
      <c r="D48" s="57" t="s">
        <v>66</v>
      </c>
      <c r="E48" s="57" t="s">
        <v>67</v>
      </c>
      <c r="F48" s="58" t="s">
        <v>68</v>
      </c>
      <c r="G48" s="59" t="s">
        <v>69</v>
      </c>
      <c r="H48" s="122"/>
      <c r="V48" s="68"/>
      <c r="AB48" s="62"/>
      <c r="AH48" s="69">
        <v>6</v>
      </c>
      <c r="AI48" s="69" t="str">
        <f>Z55</f>
        <v/>
      </c>
      <c r="AJ48" s="69">
        <v>10</v>
      </c>
    </row>
    <row r="49" spans="1:36" ht="16.5" thickBot="1">
      <c r="B49" s="383"/>
      <c r="C49" s="390"/>
      <c r="D49" s="33">
        <v>8</v>
      </c>
      <c r="E49" s="60">
        <v>10</v>
      </c>
      <c r="F49" s="56">
        <v>10</v>
      </c>
      <c r="G49" s="32">
        <v>1</v>
      </c>
      <c r="H49" s="122"/>
      <c r="K49" s="36">
        <v>4</v>
      </c>
      <c r="L49" s="34" t="str">
        <f>IF('Organisation de l''AP'!D$13&lt;&gt;"",D49,"0")</f>
        <v>0</v>
      </c>
      <c r="M49" s="34" t="str">
        <f>IF('Organisation de l''AP'!E$13&lt;&gt;"",E49,"0")</f>
        <v>0</v>
      </c>
      <c r="N49" s="34" t="str">
        <f>IF('Organisation de l''AP'!F$13&lt;&gt;"",F49,"0")</f>
        <v>0</v>
      </c>
      <c r="O49" s="34" t="str">
        <f>IF('Organisation de l''AP'!G$13&lt;&gt;"",G49,"0")</f>
        <v>0</v>
      </c>
      <c r="P49" s="35"/>
      <c r="S49" s="64">
        <f>MIN(L49:O49)</f>
        <v>0</v>
      </c>
      <c r="T49" s="43">
        <f>MAX(L49:O49)</f>
        <v>0</v>
      </c>
      <c r="U49" s="43">
        <f>COUNTIF(L49:O49,"&gt;0")</f>
        <v>0</v>
      </c>
      <c r="V49" s="195" t="str">
        <f>IF(COUNTIF(L49:O49,"&gt;0")=0,"",AVERAGEIFS(L49:O49,L49:O49,"&lt;&gt;0"))</f>
        <v/>
      </c>
      <c r="W49" s="20"/>
      <c r="X49" s="43"/>
      <c r="Z49" s="68" t="str">
        <f>IF(COUNTIF(L49:O49,"&gt;0")=0,"",V49)</f>
        <v/>
      </c>
      <c r="AB49" s="45" t="s">
        <v>142</v>
      </c>
      <c r="AD49" s="108" t="s">
        <v>211</v>
      </c>
      <c r="AH49" s="69"/>
      <c r="AI49" s="69"/>
      <c r="AJ49" s="69"/>
    </row>
    <row r="50" spans="1:36" ht="9.9499999999999993" customHeight="1" thickBot="1">
      <c r="B50" s="387"/>
      <c r="C50" s="387"/>
      <c r="D50" s="387"/>
      <c r="E50" s="387"/>
      <c r="F50" s="387"/>
      <c r="G50" s="387"/>
      <c r="H50" s="428"/>
      <c r="K50" s="168"/>
      <c r="L50" s="131"/>
      <c r="M50" s="131"/>
      <c r="N50" s="131"/>
      <c r="O50" s="131"/>
      <c r="P50" s="131"/>
      <c r="S50" s="132"/>
      <c r="T50" s="66"/>
      <c r="U50" s="66"/>
      <c r="V50" s="196"/>
      <c r="W50" s="12"/>
      <c r="X50" s="66"/>
      <c r="Z50" s="68"/>
      <c r="AB50" s="62"/>
      <c r="AD50" s="12"/>
      <c r="AH50" s="161"/>
      <c r="AI50" s="161"/>
      <c r="AJ50" s="161"/>
    </row>
    <row r="51" spans="1:36" ht="48" thickBot="1">
      <c r="B51" s="383">
        <v>5</v>
      </c>
      <c r="C51" s="385" t="s">
        <v>70</v>
      </c>
      <c r="D51" s="24" t="s">
        <v>71</v>
      </c>
      <c r="E51" s="59" t="s">
        <v>72</v>
      </c>
      <c r="F51" s="59" t="s">
        <v>73</v>
      </c>
      <c r="G51" s="59" t="s">
        <v>197</v>
      </c>
      <c r="H51" s="24" t="s">
        <v>170</v>
      </c>
      <c r="V51" s="68"/>
      <c r="AB51" s="62"/>
      <c r="AH51" s="71"/>
      <c r="AI51" s="72"/>
      <c r="AJ51" s="72"/>
    </row>
    <row r="52" spans="1:36" ht="16.5" thickBot="1">
      <c r="B52" s="384"/>
      <c r="C52" s="386"/>
      <c r="D52" s="169">
        <v>3</v>
      </c>
      <c r="E52" s="170">
        <v>10</v>
      </c>
      <c r="F52" s="169">
        <v>8</v>
      </c>
      <c r="G52" s="170">
        <v>8</v>
      </c>
      <c r="H52" s="170">
        <v>10</v>
      </c>
      <c r="K52" s="37">
        <v>5</v>
      </c>
      <c r="L52" s="34" t="str">
        <f>IF('Organisation de l''AP'!D$16&lt;&gt;"",D52,"0")</f>
        <v>0</v>
      </c>
      <c r="M52" s="34" t="str">
        <f>IF('Organisation de l''AP'!E$16&lt;&gt;"",E52,"0")</f>
        <v>0</v>
      </c>
      <c r="N52" s="34" t="str">
        <f>IF('Organisation de l''AP'!F$16&lt;&gt;"",F52,"0")</f>
        <v>0</v>
      </c>
      <c r="O52" s="34" t="str">
        <f>IF('Organisation de l''AP'!G$16&lt;&gt;"",G52,"0")</f>
        <v>0</v>
      </c>
      <c r="P52" s="34" t="str">
        <f>IF('Organisation de l''AP'!H$16&lt;&gt;"",H52,"0")</f>
        <v>0</v>
      </c>
      <c r="S52" s="64">
        <f>MIN(L52:P52)</f>
        <v>0</v>
      </c>
      <c r="T52" s="43">
        <f>MAX(L52:P52)</f>
        <v>0</v>
      </c>
      <c r="U52" s="43">
        <f>COUNTIF(L52:P52,"&gt;0")</f>
        <v>0</v>
      </c>
      <c r="V52" s="195" t="str">
        <f>IF(COUNTIF(L52:P52,"&gt;0")=0,"",AVERAGEIFS(L52:P52,L52:P52,"&lt;&gt;0"))</f>
        <v/>
      </c>
      <c r="W52" s="67" t="str">
        <f>IF(N52="0","",1)</f>
        <v/>
      </c>
      <c r="X52" s="43"/>
      <c r="Z52" s="68" t="str">
        <f>IF(COUNTIF(L52:P52,"&gt;0")=0,"",S52)</f>
        <v/>
      </c>
      <c r="AB52" s="45" t="s">
        <v>232</v>
      </c>
      <c r="AD52" s="108" t="s">
        <v>209</v>
      </c>
    </row>
    <row r="53" spans="1:36" ht="9.9499999999999993" customHeight="1" thickBot="1">
      <c r="B53" s="387"/>
      <c r="C53" s="387"/>
      <c r="D53" s="387"/>
      <c r="E53" s="387"/>
      <c r="F53" s="387"/>
      <c r="G53" s="387"/>
      <c r="H53" s="388"/>
      <c r="K53" s="137"/>
      <c r="L53" s="162"/>
      <c r="M53" s="162"/>
      <c r="N53" s="162"/>
      <c r="O53" s="162"/>
      <c r="P53" s="162"/>
      <c r="Q53" s="163"/>
      <c r="R53" s="163"/>
      <c r="S53" s="164"/>
      <c r="T53" s="165"/>
      <c r="U53" s="165"/>
      <c r="V53" s="269"/>
      <c r="W53" s="167"/>
      <c r="X53" s="165"/>
      <c r="Z53" s="68"/>
      <c r="AB53" s="62"/>
      <c r="AD53" s="12"/>
    </row>
    <row r="54" spans="1:36" ht="44.1" customHeight="1" thickBot="1">
      <c r="B54" s="383">
        <v>6</v>
      </c>
      <c r="C54" s="371" t="s">
        <v>74</v>
      </c>
      <c r="D54" s="23" t="s">
        <v>230</v>
      </c>
      <c r="E54" s="23" t="s">
        <v>75</v>
      </c>
      <c r="F54" s="61" t="s">
        <v>76</v>
      </c>
      <c r="G54" s="23" t="s">
        <v>198</v>
      </c>
      <c r="H54" s="123"/>
      <c r="V54" s="68"/>
    </row>
    <row r="55" spans="1:36" ht="32.25" thickBot="1">
      <c r="B55" s="383"/>
      <c r="C55" s="372"/>
      <c r="D55" s="32">
        <v>6</v>
      </c>
      <c r="E55" s="32">
        <v>10</v>
      </c>
      <c r="F55" s="33">
        <v>10</v>
      </c>
      <c r="G55" s="32">
        <v>8</v>
      </c>
      <c r="H55" s="122"/>
      <c r="K55" s="36">
        <v>6</v>
      </c>
      <c r="L55" s="34" t="str">
        <f>IF('Organisation de l''AP'!D$19&lt;&gt;"",D55,"0")</f>
        <v>0</v>
      </c>
      <c r="M55" s="34" t="str">
        <f>IF('Organisation de l''AP'!E$19&lt;&gt;"",E55,"0")</f>
        <v>0</v>
      </c>
      <c r="N55" s="34" t="str">
        <f>IF('Organisation de l''AP'!F$19&lt;&gt;"",F55,"0")</f>
        <v>0</v>
      </c>
      <c r="O55" s="34" t="str">
        <f>IF('Organisation de l''AP'!G$19&lt;&gt;"",G55,"0")</f>
        <v>0</v>
      </c>
      <c r="P55" s="35"/>
      <c r="S55" s="64">
        <f>MIN(L55:O55)</f>
        <v>0</v>
      </c>
      <c r="T55" s="43">
        <f>MAX(L55:O55)</f>
        <v>0</v>
      </c>
      <c r="U55" s="43">
        <f>COUNTIF(L55:O55,"&gt;0")</f>
        <v>0</v>
      </c>
      <c r="V55" s="195" t="str">
        <f>IF(COUNTIF(L55:O55,"&gt;0")=0,"",AVERAGEIFS(L55:O55,L55:O55,"&lt;&gt;0"))</f>
        <v/>
      </c>
      <c r="W55" s="20"/>
      <c r="X55" s="43">
        <f>IF(U55&gt;2,0,2)</f>
        <v>2</v>
      </c>
      <c r="Z55" s="68" t="str">
        <f>IF(COUNTIF(L55:O55,"&gt;0")=0,"",V55-X55)</f>
        <v/>
      </c>
      <c r="AB55" s="104" t="s">
        <v>233</v>
      </c>
      <c r="AD55" s="108" t="s">
        <v>211</v>
      </c>
    </row>
    <row r="60" spans="1:36">
      <c r="B60" s="12"/>
      <c r="C60" s="12"/>
      <c r="D60" s="12"/>
      <c r="E60" s="12"/>
      <c r="F60" s="12"/>
      <c r="G60" s="12"/>
      <c r="H60" s="12"/>
      <c r="I60" s="12"/>
      <c r="J60" s="12"/>
      <c r="K60" s="12"/>
    </row>
    <row r="61" spans="1:36" ht="16.5" thickBot="1">
      <c r="B61" s="12"/>
      <c r="C61" s="12"/>
      <c r="D61" s="12"/>
      <c r="E61" s="12"/>
      <c r="F61" s="12"/>
      <c r="G61" s="12"/>
      <c r="H61" s="12"/>
      <c r="I61" s="12"/>
      <c r="J61" s="12"/>
      <c r="K61" s="12"/>
    </row>
    <row r="62" spans="1:36" ht="48" thickBot="1">
      <c r="B62" s="420" t="s">
        <v>85</v>
      </c>
      <c r="C62" s="421"/>
      <c r="D62" s="421"/>
      <c r="E62" s="421"/>
      <c r="F62" s="421"/>
      <c r="G62" s="421"/>
      <c r="H62" s="81" t="s">
        <v>86</v>
      </c>
      <c r="I62" s="47"/>
      <c r="J62" s="47"/>
      <c r="K62" s="25" t="s">
        <v>11</v>
      </c>
      <c r="L62" s="515" t="s">
        <v>38</v>
      </c>
      <c r="M62" s="516"/>
      <c r="N62" s="516"/>
      <c r="O62" s="516"/>
      <c r="P62" s="517"/>
      <c r="S62" s="41" t="s">
        <v>79</v>
      </c>
      <c r="T62" s="41" t="s">
        <v>41</v>
      </c>
      <c r="U62" s="41" t="s">
        <v>40</v>
      </c>
      <c r="V62" s="41" t="s">
        <v>42</v>
      </c>
      <c r="W62" s="42" t="s">
        <v>43</v>
      </c>
      <c r="X62" s="43" t="s">
        <v>16</v>
      </c>
      <c r="Z62" s="42" t="s">
        <v>78</v>
      </c>
      <c r="AB62" s="46" t="s">
        <v>44</v>
      </c>
      <c r="AI62" t="s">
        <v>19</v>
      </c>
    </row>
    <row r="63" spans="1:36" ht="29.25" thickBot="1">
      <c r="A63" s="62"/>
      <c r="B63" s="97"/>
      <c r="C63" s="97"/>
      <c r="D63" s="97"/>
      <c r="E63" s="97"/>
      <c r="F63" s="97"/>
      <c r="G63" s="97"/>
      <c r="H63" s="80"/>
      <c r="I63" s="99"/>
      <c r="J63" s="99"/>
      <c r="K63" s="19"/>
      <c r="L63" s="66"/>
      <c r="M63" s="66"/>
      <c r="N63" s="66"/>
      <c r="O63" s="66"/>
      <c r="P63" s="66"/>
      <c r="S63" s="95"/>
      <c r="T63" s="95"/>
      <c r="U63" s="95"/>
      <c r="V63" s="95"/>
      <c r="W63" s="96"/>
      <c r="X63" s="66"/>
      <c r="Z63" s="96"/>
      <c r="AB63" s="74"/>
    </row>
    <row r="64" spans="1:36" ht="84.95" customHeight="1" thickBot="1">
      <c r="B64" s="409">
        <v>1</v>
      </c>
      <c r="C64" s="371" t="s">
        <v>87</v>
      </c>
      <c r="D64" s="49" t="s">
        <v>88</v>
      </c>
      <c r="E64" s="50" t="s">
        <v>89</v>
      </c>
      <c r="F64" s="49" t="s">
        <v>90</v>
      </c>
      <c r="G64" s="50" t="s">
        <v>173</v>
      </c>
      <c r="H64" s="49" t="s">
        <v>91</v>
      </c>
      <c r="I64" s="47"/>
      <c r="J64" s="47"/>
      <c r="K64" s="47"/>
      <c r="AH64" s="14" t="s">
        <v>11</v>
      </c>
      <c r="AI64" s="15" t="s">
        <v>17</v>
      </c>
      <c r="AJ64" s="15" t="s">
        <v>18</v>
      </c>
    </row>
    <row r="65" spans="2:36" ht="33.950000000000003" customHeight="1" thickBot="1">
      <c r="B65" s="409"/>
      <c r="C65" s="372"/>
      <c r="D65" s="52">
        <v>5</v>
      </c>
      <c r="E65" s="53">
        <v>10</v>
      </c>
      <c r="F65" s="52">
        <v>2</v>
      </c>
      <c r="G65" s="53">
        <v>1</v>
      </c>
      <c r="H65" s="53">
        <v>8</v>
      </c>
      <c r="I65" s="47"/>
      <c r="J65" s="47"/>
      <c r="K65" s="37">
        <v>1</v>
      </c>
      <c r="L65" s="34" t="str">
        <f>IF('Démarche de l''AP'!D$4&lt;&gt;"",D65,"0")</f>
        <v>0</v>
      </c>
      <c r="M65" s="34" t="str">
        <f>IF('Démarche de l''AP'!E$4&lt;&gt;"",E65,"0")</f>
        <v>0</v>
      </c>
      <c r="N65" s="34" t="str">
        <f>IF('Démarche de l''AP'!F$4&lt;&gt;"",F65,"0")</f>
        <v>0</v>
      </c>
      <c r="O65" s="34" t="str">
        <f>IF('Démarche de l''AP'!G$4&lt;&gt;"",G65,"0")</f>
        <v>0</v>
      </c>
      <c r="P65" s="34" t="str">
        <f>IF('Démarche de l''AP'!H$4&lt;&gt;"",H65,"0")</f>
        <v>0</v>
      </c>
      <c r="Q65" s="40"/>
      <c r="R65" s="40"/>
      <c r="S65" s="64">
        <f>MIN(L65:P65)</f>
        <v>0</v>
      </c>
      <c r="T65" s="43">
        <f>MAX(L65:P65)</f>
        <v>0</v>
      </c>
      <c r="U65" s="43">
        <f>COUNTIF(L65:P65,"&gt;0")</f>
        <v>0</v>
      </c>
      <c r="V65" s="195" t="str">
        <f>IF(COUNTIF(L65:P65,"&gt;0")=0,"",AVERAGEIFS(L65:P65,L65:P65,"&lt;&gt;0"))</f>
        <v/>
      </c>
      <c r="W65" s="20"/>
      <c r="X65" s="43"/>
      <c r="Z65" s="63" t="str">
        <f>IF(COUNTIF(L65:P65,"&gt;0")=0,"",V65)</f>
        <v/>
      </c>
      <c r="AB65" s="100" t="s">
        <v>316</v>
      </c>
      <c r="AD65" s="108" t="s">
        <v>216</v>
      </c>
      <c r="AH65" s="69">
        <v>1</v>
      </c>
      <c r="AI65" s="70" t="str">
        <f>Z65</f>
        <v/>
      </c>
      <c r="AJ65" s="69">
        <v>10</v>
      </c>
    </row>
    <row r="66" spans="2:36" ht="27" thickBot="1">
      <c r="B66" s="400"/>
      <c r="C66" s="400"/>
      <c r="D66" s="400"/>
      <c r="E66" s="400"/>
      <c r="F66" s="400"/>
      <c r="G66" s="400"/>
      <c r="H66" s="400"/>
      <c r="I66" s="47"/>
      <c r="J66" s="47"/>
      <c r="K66" s="47"/>
      <c r="V66" s="68"/>
      <c r="AH66" s="69">
        <v>2</v>
      </c>
      <c r="AI66" s="69">
        <f>Z67</f>
        <v>0</v>
      </c>
      <c r="AJ66" s="69">
        <v>10</v>
      </c>
    </row>
    <row r="67" spans="2:36" ht="86.25" thickBot="1">
      <c r="B67" s="409">
        <v>2</v>
      </c>
      <c r="C67" s="371" t="s">
        <v>92</v>
      </c>
      <c r="D67" s="82" t="s">
        <v>93</v>
      </c>
      <c r="E67" s="51" t="s">
        <v>94</v>
      </c>
      <c r="F67" s="51" t="s">
        <v>175</v>
      </c>
      <c r="G67" s="49" t="s">
        <v>174</v>
      </c>
      <c r="H67" s="51" t="s">
        <v>95</v>
      </c>
      <c r="I67" s="116"/>
      <c r="J67" s="19"/>
      <c r="K67" s="47"/>
      <c r="V67" s="68"/>
      <c r="AH67" s="69">
        <v>3</v>
      </c>
      <c r="AI67" s="69">
        <f>Z69</f>
        <v>0</v>
      </c>
      <c r="AJ67" s="69">
        <v>10</v>
      </c>
    </row>
    <row r="68" spans="2:36" ht="33.950000000000003" customHeight="1" thickBot="1">
      <c r="B68" s="409"/>
      <c r="C68" s="372"/>
      <c r="D68" s="52">
        <v>5</v>
      </c>
      <c r="E68" s="53">
        <v>5</v>
      </c>
      <c r="F68" s="52">
        <v>1</v>
      </c>
      <c r="G68" s="53">
        <v>10</v>
      </c>
      <c r="H68" s="52">
        <v>1</v>
      </c>
      <c r="I68" s="47"/>
      <c r="J68" s="47"/>
      <c r="K68" s="103">
        <v>2</v>
      </c>
      <c r="L68" s="34" t="str">
        <f>IF('Démarche de l''AP'!D$7&lt;&gt;"",D68,"0")</f>
        <v>0</v>
      </c>
      <c r="M68" s="34" t="str">
        <f>IF('Démarche de l''AP'!E$7&lt;&gt;"",E68,"0")</f>
        <v>0</v>
      </c>
      <c r="N68" s="34" t="str">
        <f>IF('Démarche de l''AP'!F$7&lt;&gt;"",F68,"0")</f>
        <v>0</v>
      </c>
      <c r="O68" s="34" t="str">
        <f>IF('Démarche de l''AP'!G$7&lt;&gt;"",G68,"0")</f>
        <v>0</v>
      </c>
      <c r="P68" s="34" t="str">
        <f>IF('Démarche de l''AP'!H$7&lt;&gt;"",H68,"0")</f>
        <v>0</v>
      </c>
      <c r="S68" s="64">
        <f>MIN(L68:P68)</f>
        <v>0</v>
      </c>
      <c r="T68" s="43">
        <f>MAX(L68:P68)</f>
        <v>0</v>
      </c>
      <c r="U68" s="43">
        <f>COUNTIF(L68:P68,"&gt;0")</f>
        <v>0</v>
      </c>
      <c r="V68" s="195" t="str">
        <f>IF(COUNTIF(L68:P68,"&gt;0")=0,"",AVERAGEIFS(L68:P68,L68:P68,"&lt;&gt;0"))</f>
        <v/>
      </c>
      <c r="W68" s="20"/>
      <c r="X68" s="43"/>
      <c r="Z68" s="68" t="str">
        <f>IF(COUNTIF(L68:P68,"&gt;0")=0,"",V68)</f>
        <v/>
      </c>
      <c r="AB68" s="100" t="s">
        <v>322</v>
      </c>
      <c r="AD68" s="108" t="s">
        <v>217</v>
      </c>
      <c r="AH68" s="69">
        <v>4</v>
      </c>
      <c r="AI68" s="69" t="str">
        <f>Z71</f>
        <v/>
      </c>
      <c r="AJ68" s="69">
        <v>10</v>
      </c>
    </row>
    <row r="69" spans="2:36" ht="27" thickBot="1">
      <c r="B69" s="400"/>
      <c r="C69" s="400"/>
      <c r="D69" s="400"/>
      <c r="E69" s="400"/>
      <c r="F69" s="400"/>
      <c r="G69" s="400"/>
      <c r="H69" s="400"/>
      <c r="I69" s="47"/>
      <c r="J69" s="47"/>
      <c r="K69" s="47"/>
      <c r="AH69" s="69">
        <v>5</v>
      </c>
      <c r="AI69" s="69">
        <f>Z73</f>
        <v>0</v>
      </c>
      <c r="AJ69" s="69">
        <v>10</v>
      </c>
    </row>
    <row r="70" spans="2:36" ht="100.5" thickBot="1">
      <c r="B70" s="409">
        <v>3</v>
      </c>
      <c r="C70" s="371" t="s">
        <v>284</v>
      </c>
      <c r="D70" s="49" t="s">
        <v>176</v>
      </c>
      <c r="E70" s="50" t="s">
        <v>177</v>
      </c>
      <c r="F70" s="49" t="s">
        <v>96</v>
      </c>
      <c r="G70" s="50" t="s">
        <v>97</v>
      </c>
      <c r="H70" s="49" t="s">
        <v>98</v>
      </c>
      <c r="I70" s="47"/>
      <c r="J70" s="47"/>
      <c r="K70" s="47"/>
      <c r="AH70" s="69">
        <v>6</v>
      </c>
      <c r="AI70" s="69">
        <f>Z75</f>
        <v>0</v>
      </c>
      <c r="AJ70" s="69">
        <v>10</v>
      </c>
    </row>
    <row r="71" spans="2:36" ht="23.1" customHeight="1" thickBot="1">
      <c r="B71" s="409"/>
      <c r="C71" s="426"/>
      <c r="D71" s="52">
        <v>10</v>
      </c>
      <c r="E71" s="53">
        <v>2</v>
      </c>
      <c r="F71" s="52">
        <v>2</v>
      </c>
      <c r="G71" s="53">
        <v>2</v>
      </c>
      <c r="H71" s="52">
        <v>2</v>
      </c>
      <c r="K71" s="37">
        <v>3</v>
      </c>
      <c r="L71" s="34" t="str">
        <f>IF('Démarche de l''AP'!D$10&lt;&gt;"",D71,"0")</f>
        <v>0</v>
      </c>
      <c r="M71" s="34" t="str">
        <f>IF('Démarche de l''AP'!E$10&lt;&gt;"",E71,"0")</f>
        <v>0</v>
      </c>
      <c r="N71" s="34" t="str">
        <f>IF('Démarche de l''AP'!F$10&lt;&gt;"",F71,"0")</f>
        <v>0</v>
      </c>
      <c r="O71" s="34" t="str">
        <f>IF('Démarche de l''AP'!G$10&lt;&gt;"",G71,"0")</f>
        <v>0</v>
      </c>
      <c r="P71" s="34" t="str">
        <f>IF('Démarche de l''AP'!H$10&lt;&gt;"",H71,"0")</f>
        <v>0</v>
      </c>
      <c r="S71" s="64">
        <f>MIN(L71:P71)</f>
        <v>0</v>
      </c>
      <c r="T71" s="43">
        <f>MAX(L71:P71)</f>
        <v>0</v>
      </c>
      <c r="U71" s="43">
        <f>COUNTIF(L71:P71,"&gt;0")</f>
        <v>0</v>
      </c>
      <c r="V71" s="195" t="str">
        <f>IF(COUNTIF(L71:P71,"&gt;0")=0,"",AVERAGEIFS(L71:P71,L71:P71,"&lt;&gt;0"))</f>
        <v/>
      </c>
      <c r="W71" s="20"/>
      <c r="X71" s="43">
        <f>IF(U71&lt;2,0,1)</f>
        <v>0</v>
      </c>
      <c r="Z71" s="68" t="str">
        <f>IF(COUNTIF(L71:P71,"&gt;0")=0,"",V71-X71)</f>
        <v/>
      </c>
      <c r="AB71" s="100" t="s">
        <v>317</v>
      </c>
      <c r="AD71" s="108" t="s">
        <v>218</v>
      </c>
      <c r="AH71" s="69">
        <v>7</v>
      </c>
      <c r="AI71" s="69" t="str">
        <f>Z77</f>
        <v/>
      </c>
      <c r="AJ71" s="69">
        <v>10</v>
      </c>
    </row>
    <row r="72" spans="2:36" ht="27" thickBot="1">
      <c r="B72" s="408"/>
      <c r="C72" s="408"/>
      <c r="D72" s="408"/>
      <c r="E72" s="408"/>
      <c r="F72" s="408"/>
      <c r="G72" s="408"/>
      <c r="H72" s="408"/>
      <c r="V72" s="68"/>
      <c r="AH72" s="71">
        <v>8</v>
      </c>
      <c r="AI72" s="72">
        <f>Z79</f>
        <v>0</v>
      </c>
      <c r="AJ72" s="72">
        <v>10</v>
      </c>
    </row>
    <row r="73" spans="2:36" ht="57.75" thickBot="1">
      <c r="B73" s="409">
        <v>4</v>
      </c>
      <c r="C73" s="385" t="s">
        <v>263</v>
      </c>
      <c r="D73" s="49" t="s">
        <v>219</v>
      </c>
      <c r="E73" s="50" t="s">
        <v>100</v>
      </c>
      <c r="F73" s="49" t="s">
        <v>220</v>
      </c>
      <c r="G73" s="49" t="s">
        <v>101</v>
      </c>
      <c r="H73" s="49" t="s">
        <v>180</v>
      </c>
      <c r="V73" s="68"/>
    </row>
    <row r="74" spans="2:36" ht="29.1" customHeight="1" thickBot="1">
      <c r="B74" s="409"/>
      <c r="C74" s="427"/>
      <c r="D74" s="52">
        <v>2</v>
      </c>
      <c r="E74" s="53">
        <v>4</v>
      </c>
      <c r="F74" s="52">
        <v>5</v>
      </c>
      <c r="G74" s="83">
        <v>2</v>
      </c>
      <c r="H74" s="83">
        <v>10</v>
      </c>
      <c r="K74" s="36">
        <v>4</v>
      </c>
      <c r="L74" s="34" t="str">
        <f>IF('Démarche de l''AP'!D$13&lt;&gt;"",D74,"0")</f>
        <v>0</v>
      </c>
      <c r="M74" s="34" t="str">
        <f>IF('Démarche de l''AP'!E$13&lt;&gt;"",E74,"0")</f>
        <v>0</v>
      </c>
      <c r="N74" s="34" t="str">
        <f>IF('Démarche de l''AP'!F$13&lt;&gt;"",F74,"0")</f>
        <v>0</v>
      </c>
      <c r="O74" s="34" t="str">
        <f>IF('Démarche de l''AP'!G$13&lt;&gt;"",G74,"0")</f>
        <v>0</v>
      </c>
      <c r="P74" s="34" t="str">
        <f>IF('Démarche de l''AP'!H$13&lt;&gt;"",H74,"0")</f>
        <v>0</v>
      </c>
      <c r="S74" s="64">
        <f>MIN(L74:P74)</f>
        <v>0</v>
      </c>
      <c r="T74" s="43">
        <f>MAX(L74:P74)</f>
        <v>0</v>
      </c>
      <c r="U74" s="43">
        <f>COUNTIF(L74:P74,"&gt;0")</f>
        <v>0</v>
      </c>
      <c r="V74" s="195" t="str">
        <f>IF(COUNTIF(L74:P74,"&gt;0")=0,"",AVERAGEIFS(L74:P74,L74:P74,"&lt;&gt;0"))</f>
        <v/>
      </c>
      <c r="W74" s="20"/>
      <c r="X74" s="43"/>
      <c r="Z74" s="68" t="str">
        <f>IF(COUNTIF(L74:P74,"&gt;0")=0,"",V74)</f>
        <v/>
      </c>
      <c r="AB74" s="102" t="s">
        <v>285</v>
      </c>
      <c r="AD74" s="108" t="s">
        <v>210</v>
      </c>
    </row>
    <row r="75" spans="2:36" ht="27" thickBot="1">
      <c r="B75" s="405"/>
      <c r="C75" s="405"/>
      <c r="D75" s="405"/>
      <c r="E75" s="405"/>
      <c r="F75" s="405"/>
      <c r="G75" s="405"/>
      <c r="H75" s="405"/>
      <c r="V75" s="68"/>
    </row>
    <row r="76" spans="2:36" ht="57.75" thickBot="1">
      <c r="B76" s="409">
        <v>5</v>
      </c>
      <c r="C76" s="371" t="s">
        <v>260</v>
      </c>
      <c r="D76" s="49" t="s">
        <v>102</v>
      </c>
      <c r="E76" s="50" t="s">
        <v>181</v>
      </c>
      <c r="F76" s="139" t="s">
        <v>182</v>
      </c>
      <c r="G76" s="49" t="s">
        <v>103</v>
      </c>
      <c r="H76" s="49" t="s">
        <v>276</v>
      </c>
      <c r="V76" s="68"/>
    </row>
    <row r="77" spans="2:36" ht="23.1" customHeight="1" thickBot="1">
      <c r="B77" s="409"/>
      <c r="C77" s="390"/>
      <c r="D77" s="52">
        <v>1</v>
      </c>
      <c r="E77" s="53">
        <v>10</v>
      </c>
      <c r="F77" s="52">
        <v>6</v>
      </c>
      <c r="G77" s="53">
        <v>1</v>
      </c>
      <c r="H77" s="52">
        <v>3</v>
      </c>
      <c r="K77" s="37">
        <v>5</v>
      </c>
      <c r="L77" s="34" t="str">
        <f>IF('Démarche de l''AP'!D$16&lt;&gt;"",D77,"0")</f>
        <v>0</v>
      </c>
      <c r="M77" s="34" t="str">
        <f>IF('Démarche de l''AP'!E$16&lt;&gt;"",E77,"0")</f>
        <v>0</v>
      </c>
      <c r="N77" s="34" t="str">
        <f>IF('Démarche de l''AP'!F$16&lt;&gt;"",F77,"0")</f>
        <v>0</v>
      </c>
      <c r="O77" s="34" t="str">
        <f>IF('Démarche de l''AP'!G$16&lt;&gt;"",G77,"0")</f>
        <v>0</v>
      </c>
      <c r="P77" s="34" t="str">
        <f>IF('Démarche de l''AP'!H$16&lt;&gt;"",H77,"0")</f>
        <v>0</v>
      </c>
      <c r="S77" s="64">
        <f>MIN(L77:P77)</f>
        <v>0</v>
      </c>
      <c r="T77" s="43">
        <f>MAX(L77:P77)</f>
        <v>0</v>
      </c>
      <c r="U77" s="43">
        <f>COUNTIF(L77:P77,"&gt;0")</f>
        <v>0</v>
      </c>
      <c r="V77" s="195" t="str">
        <f>IF(COUNTIF(L77:P77,"&gt;0")=0,"",AVERAGEIFS(L77:P77,L77:P77,"&lt;&gt;0"))</f>
        <v/>
      </c>
      <c r="W77" s="67" t="str">
        <f>IF(N77="0","",1)</f>
        <v/>
      </c>
      <c r="X77" s="43"/>
      <c r="Z77" s="68" t="str">
        <f>IF(COUNTIF(L77:P77,"&gt;0")=0,"",V77)</f>
        <v/>
      </c>
      <c r="AB77" s="100" t="s">
        <v>318</v>
      </c>
      <c r="AD77" s="108" t="s">
        <v>221</v>
      </c>
    </row>
    <row r="78" spans="2:36" ht="27" thickBot="1">
      <c r="B78" s="408"/>
      <c r="C78" s="408"/>
      <c r="D78" s="408"/>
      <c r="E78" s="408"/>
      <c r="F78" s="408"/>
      <c r="G78" s="408"/>
      <c r="H78" s="408"/>
      <c r="V78" s="68"/>
    </row>
    <row r="79" spans="2:36" ht="86.25" thickBot="1">
      <c r="B79" s="401">
        <v>6</v>
      </c>
      <c r="C79" s="415" t="s">
        <v>286</v>
      </c>
      <c r="D79" s="24" t="s">
        <v>104</v>
      </c>
      <c r="E79" s="54" t="s">
        <v>183</v>
      </c>
      <c r="F79" s="24" t="s">
        <v>105</v>
      </c>
      <c r="G79" s="54" t="s">
        <v>265</v>
      </c>
      <c r="H79" s="24" t="s">
        <v>106</v>
      </c>
      <c r="V79" s="68"/>
    </row>
    <row r="80" spans="2:36" ht="23.1" customHeight="1" thickBot="1">
      <c r="B80" s="402"/>
      <c r="C80" s="416"/>
      <c r="D80" s="52">
        <v>5</v>
      </c>
      <c r="E80" s="52">
        <v>6</v>
      </c>
      <c r="F80" s="52">
        <v>10</v>
      </c>
      <c r="G80" s="52">
        <v>4</v>
      </c>
      <c r="H80" s="52">
        <v>2</v>
      </c>
      <c r="K80" s="36">
        <v>6</v>
      </c>
      <c r="L80" s="34" t="str">
        <f>IF('Démarche de l''AP'!D$19&lt;&gt;"",D80,"0")</f>
        <v>0</v>
      </c>
      <c r="M80" s="34" t="str">
        <f>IF('Démarche de l''AP'!E$19&lt;&gt;"",E80,"0")</f>
        <v>0</v>
      </c>
      <c r="N80" s="34" t="str">
        <f>IF('Démarche de l''AP'!F$19&lt;&gt;"",F80,"0")</f>
        <v>0</v>
      </c>
      <c r="O80" s="34" t="str">
        <f>IF('Démarche de l''AP'!G$19&lt;&gt;"",G80,"0")</f>
        <v>0</v>
      </c>
      <c r="P80" s="34" t="str">
        <f>IF('Démarche de l''AP'!H$19&lt;&gt;"",H80,"0")</f>
        <v>0</v>
      </c>
      <c r="S80" s="64">
        <f>MIN(L80:P80)</f>
        <v>0</v>
      </c>
      <c r="T80" s="43">
        <f>MAX(L80:P80)</f>
        <v>0</v>
      </c>
      <c r="U80" s="43">
        <f>COUNTIF(L80:P80,"&gt;0")</f>
        <v>0</v>
      </c>
      <c r="V80" s="195" t="str">
        <f>IF(COUNTIF(L80:P80,"&gt;0")=0,"",AVERAGEIFS(L80:P80,L80:P80,"&lt;&gt;0"))</f>
        <v/>
      </c>
      <c r="W80" s="20"/>
      <c r="X80" s="43">
        <f>IF(U80&lt;3,0,2)</f>
        <v>0</v>
      </c>
      <c r="Z80" s="68" t="str">
        <f>IF(COUNTIF(L80:P80,"&gt;0")=0,"",V80-X80)</f>
        <v/>
      </c>
      <c r="AB80" s="45" t="s">
        <v>314</v>
      </c>
      <c r="AD80" s="108" t="s">
        <v>221</v>
      </c>
    </row>
    <row r="81" spans="2:30" ht="27" thickBot="1">
      <c r="B81" s="412"/>
      <c r="C81" s="412"/>
      <c r="D81" s="412"/>
      <c r="E81" s="412"/>
      <c r="F81" s="412"/>
      <c r="G81" s="412"/>
      <c r="H81" s="405"/>
      <c r="V81" s="68"/>
    </row>
    <row r="82" spans="2:30" ht="86.25" thickBot="1">
      <c r="B82" s="401">
        <v>7</v>
      </c>
      <c r="C82" s="413" t="s">
        <v>107</v>
      </c>
      <c r="D82" s="84" t="s">
        <v>108</v>
      </c>
      <c r="E82" s="84" t="s">
        <v>184</v>
      </c>
      <c r="F82" s="84" t="s">
        <v>109</v>
      </c>
      <c r="G82" s="254" t="s">
        <v>185</v>
      </c>
      <c r="H82" s="13"/>
      <c r="V82" s="68"/>
    </row>
    <row r="83" spans="2:30" ht="23.1" customHeight="1" thickBot="1">
      <c r="B83" s="402"/>
      <c r="C83" s="414"/>
      <c r="D83" s="256">
        <v>1</v>
      </c>
      <c r="E83" s="256">
        <v>5</v>
      </c>
      <c r="F83" s="256">
        <v>6</v>
      </c>
      <c r="G83" s="33">
        <v>10</v>
      </c>
      <c r="H83" s="13"/>
      <c r="K83" s="37">
        <v>7</v>
      </c>
      <c r="L83" s="34" t="str">
        <f>IF('Démarche de l''AP'!D$22&lt;&gt;"",D83,"0")</f>
        <v>0</v>
      </c>
      <c r="M83" s="34" t="str">
        <f>IF('Démarche de l''AP'!E$22&lt;&gt;"",E83,"0")</f>
        <v>0</v>
      </c>
      <c r="N83" s="34" t="str">
        <f>IF('Démarche de l''AP'!F$22&lt;&gt;"",F83,"0")</f>
        <v>0</v>
      </c>
      <c r="O83" s="34" t="str">
        <f>IF('Démarche de l''AP'!G$22&lt;&gt;"",G83,"0")</f>
        <v>0</v>
      </c>
      <c r="P83" s="35"/>
      <c r="S83" s="64">
        <f>MIN(L83:O83)</f>
        <v>0</v>
      </c>
      <c r="T83" s="43">
        <f>MAX(L83:O83)</f>
        <v>0</v>
      </c>
      <c r="U83" s="43">
        <f>COUNTIF(L83:O83,"&gt;0")</f>
        <v>0</v>
      </c>
      <c r="V83" s="195" t="str">
        <f>IF(COUNTIF(L83:O83,"&gt;0")=0,"",AVERAGEIFS(L83:O83,L83:O83,"&lt;&gt;0"))</f>
        <v/>
      </c>
      <c r="W83" s="20"/>
      <c r="X83" s="43">
        <f>IF(U83&lt;3,0,2)</f>
        <v>0</v>
      </c>
      <c r="Z83" s="68" t="str">
        <f>IF(COUNTIF(L83:O83,"&gt;0")=0,"",V83)</f>
        <v/>
      </c>
      <c r="AB83" s="45" t="s">
        <v>234</v>
      </c>
      <c r="AD83" s="108" t="s">
        <v>323</v>
      </c>
    </row>
    <row r="84" spans="2:30" ht="27" thickBot="1">
      <c r="B84" s="408"/>
      <c r="C84" s="408"/>
      <c r="D84" s="408"/>
      <c r="E84" s="408"/>
      <c r="F84" s="408"/>
      <c r="G84" s="408"/>
      <c r="H84" s="405"/>
      <c r="V84" s="68"/>
    </row>
    <row r="85" spans="2:30" ht="99" customHeight="1" thickBot="1">
      <c r="B85" s="409">
        <v>8</v>
      </c>
      <c r="C85" s="371" t="s">
        <v>110</v>
      </c>
      <c r="D85" s="24" t="s">
        <v>88</v>
      </c>
      <c r="E85" s="86" t="s">
        <v>266</v>
      </c>
      <c r="F85" s="43" t="s">
        <v>186</v>
      </c>
      <c r="G85" s="59" t="s">
        <v>267</v>
      </c>
      <c r="H85" s="160"/>
      <c r="V85" s="68"/>
    </row>
    <row r="86" spans="2:30" ht="23.1" customHeight="1" thickBot="1">
      <c r="B86" s="409"/>
      <c r="C86" s="372"/>
      <c r="D86" s="56">
        <v>2</v>
      </c>
      <c r="E86" s="56">
        <v>10</v>
      </c>
      <c r="F86" s="56">
        <v>5</v>
      </c>
      <c r="G86" s="56">
        <v>2</v>
      </c>
      <c r="H86" s="122"/>
      <c r="K86" s="37">
        <v>8</v>
      </c>
      <c r="L86" s="34" t="str">
        <f>IF('Démarche de l''AP'!D$25&lt;&gt;"",D86,"0")</f>
        <v>0</v>
      </c>
      <c r="M86" s="34" t="str">
        <f>IF('Démarche de l''AP'!E$25&lt;&gt;"",E86,"0")</f>
        <v>0</v>
      </c>
      <c r="N86" s="34" t="str">
        <f>IF('Démarche de l''AP'!F$25&lt;&gt;"",F86,"0")</f>
        <v>0</v>
      </c>
      <c r="O86" s="34" t="str">
        <f>IF('Démarche de l''AP'!G$25&lt;&gt;"",G86,"0")</f>
        <v>0</v>
      </c>
      <c r="P86" s="35"/>
      <c r="S86" s="64">
        <f>MIN(L86:O86)</f>
        <v>0</v>
      </c>
      <c r="T86" s="43">
        <f>MAX(L86:O86)</f>
        <v>0</v>
      </c>
      <c r="U86" s="43">
        <f>COUNTIF(L86:O86,"&gt;0")</f>
        <v>0</v>
      </c>
      <c r="V86" s="195" t="str">
        <f>IF(COUNTIF(L86:O86,"&gt;0")=0,"",AVERAGEIFS(L86:O86,L86:O86,"&lt;&gt;0"))</f>
        <v/>
      </c>
      <c r="W86" s="20"/>
      <c r="X86" s="43">
        <f>IF(U86&lt;2,0,3)</f>
        <v>0</v>
      </c>
      <c r="Z86" s="68" t="str">
        <f>IF(COUNTIF(L86:O86,"&gt;0")=0,"",S86)</f>
        <v/>
      </c>
      <c r="AB86" s="45" t="s">
        <v>139</v>
      </c>
      <c r="AD86" s="108" t="s">
        <v>222</v>
      </c>
    </row>
    <row r="87" spans="2:30" ht="27" thickBot="1">
      <c r="B87" s="125"/>
      <c r="C87" s="126"/>
      <c r="D87" s="88"/>
      <c r="E87" s="88"/>
      <c r="F87" s="88"/>
      <c r="G87" s="88"/>
      <c r="H87" s="124"/>
      <c r="K87" s="137"/>
      <c r="L87" s="131"/>
      <c r="M87" s="131"/>
      <c r="N87" s="131"/>
      <c r="O87" s="131"/>
      <c r="P87" s="131"/>
      <c r="S87" s="132"/>
      <c r="T87" s="66"/>
      <c r="U87" s="66"/>
      <c r="V87" s="196"/>
      <c r="W87" s="12"/>
      <c r="X87" s="66"/>
      <c r="Z87" s="68"/>
      <c r="AB87" s="62"/>
      <c r="AD87" s="12"/>
    </row>
    <row r="88" spans="2:30" ht="69" customHeight="1" thickBot="1">
      <c r="B88" s="525">
        <v>9</v>
      </c>
      <c r="C88" s="527" t="s">
        <v>187</v>
      </c>
      <c r="D88" s="134" t="s">
        <v>190</v>
      </c>
      <c r="E88" s="135" t="s">
        <v>189</v>
      </c>
      <c r="F88" s="136" t="s">
        <v>188</v>
      </c>
      <c r="G88" s="136" t="s">
        <v>191</v>
      </c>
      <c r="H88" s="124"/>
      <c r="K88" s="137"/>
      <c r="L88" s="131"/>
      <c r="M88" s="131"/>
      <c r="N88" s="131"/>
      <c r="O88" s="131"/>
      <c r="P88" s="131"/>
      <c r="S88" s="132"/>
      <c r="T88" s="66"/>
      <c r="U88" s="66"/>
      <c r="V88" s="196"/>
      <c r="W88" s="12"/>
      <c r="X88" s="66"/>
      <c r="Z88" s="68"/>
      <c r="AB88" s="62"/>
      <c r="AD88" s="12"/>
    </row>
    <row r="89" spans="2:30" ht="23.1" customHeight="1" thickBot="1">
      <c r="B89" s="526"/>
      <c r="C89" s="528"/>
      <c r="D89" s="138">
        <v>7</v>
      </c>
      <c r="E89" s="138">
        <v>7</v>
      </c>
      <c r="F89" s="138">
        <v>2</v>
      </c>
      <c r="G89" s="138">
        <v>10</v>
      </c>
      <c r="H89" s="124"/>
      <c r="K89" s="37">
        <v>9</v>
      </c>
      <c r="L89" s="34" t="str">
        <f>IF('Démarche de l''AP'!D$28&lt;&gt;"",D89,"0")</f>
        <v>0</v>
      </c>
      <c r="M89" s="34" t="str">
        <f>IF('Démarche de l''AP'!E$28&lt;&gt;"",E89,"0")</f>
        <v>0</v>
      </c>
      <c r="N89" s="34" t="str">
        <f>IF('Démarche de l''AP'!F$28&lt;&gt;"",F89,"0")</f>
        <v>0</v>
      </c>
      <c r="O89" s="34" t="str">
        <f>IF('Démarche de l''AP'!G$28&lt;&gt;"",G89,"0")</f>
        <v>0</v>
      </c>
      <c r="P89" s="35"/>
      <c r="S89" s="64">
        <f>MIN(L89:O89)</f>
        <v>0</v>
      </c>
      <c r="T89" s="43">
        <f>MAX(L89:O89)</f>
        <v>0</v>
      </c>
      <c r="U89" s="43">
        <f>COUNTIF(L89:O89,"&gt;0")</f>
        <v>0</v>
      </c>
      <c r="V89" s="195" t="str">
        <f>IF(COUNTIF(L89:O89,"&gt;0")=0,"",AVERAGEIFS(L89:O89,L89:O89,"&lt;&gt;0"))</f>
        <v/>
      </c>
      <c r="W89" s="20"/>
      <c r="X89" s="43">
        <f>IF(U89&lt;2,0,3)</f>
        <v>0</v>
      </c>
      <c r="Z89" s="68" t="str">
        <f>IF(COUNTIF(L89:O89,"&gt;0")=0,"",V89)</f>
        <v/>
      </c>
      <c r="AB89" s="45" t="s">
        <v>223</v>
      </c>
      <c r="AD89" s="108" t="s">
        <v>221</v>
      </c>
    </row>
    <row r="90" spans="2:30" ht="27" thickBot="1">
      <c r="B90" s="405"/>
      <c r="C90" s="405"/>
      <c r="D90" s="405"/>
      <c r="E90" s="405"/>
      <c r="F90" s="405"/>
      <c r="G90" s="405"/>
      <c r="H90" s="405"/>
      <c r="V90" s="68"/>
    </row>
    <row r="91" spans="2:30" ht="53.1" customHeight="1" thickBot="1">
      <c r="B91" s="401">
        <v>10</v>
      </c>
      <c r="C91" s="413" t="s">
        <v>268</v>
      </c>
      <c r="D91" s="24" t="s">
        <v>111</v>
      </c>
      <c r="E91" s="24" t="s">
        <v>269</v>
      </c>
      <c r="F91" s="24" t="s">
        <v>112</v>
      </c>
      <c r="G91" s="24" t="s">
        <v>113</v>
      </c>
      <c r="H91" s="24" t="s">
        <v>270</v>
      </c>
      <c r="V91" s="68"/>
    </row>
    <row r="92" spans="2:30" ht="23.1" customHeight="1" thickBot="1">
      <c r="B92" s="402"/>
      <c r="C92" s="414"/>
      <c r="D92" s="33">
        <v>6</v>
      </c>
      <c r="E92" s="33">
        <v>5</v>
      </c>
      <c r="F92" s="33">
        <v>5</v>
      </c>
      <c r="G92" s="33">
        <v>8</v>
      </c>
      <c r="H92" s="33">
        <v>10</v>
      </c>
      <c r="K92" s="76">
        <v>10</v>
      </c>
      <c r="L92" s="34" t="str">
        <f>IF('Démarche de l''AP'!D$31&lt;&gt;"",D92,"0")</f>
        <v>0</v>
      </c>
      <c r="M92" s="34" t="str">
        <f>IF('Démarche de l''AP'!E$31&lt;&gt;"",E92,"0")</f>
        <v>0</v>
      </c>
      <c r="N92" s="34" t="str">
        <f>IF('Démarche de l''AP'!F$31&lt;&gt;"",F92,"0")</f>
        <v>0</v>
      </c>
      <c r="O92" s="34" t="str">
        <f>IF('Démarche de l''AP'!G$31&lt;&gt;"",G92,"0")</f>
        <v>0</v>
      </c>
      <c r="P92" s="34" t="str">
        <f>IF('Démarche de l''AP'!H$31&lt;&gt;"",H92,"0")</f>
        <v>0</v>
      </c>
      <c r="Q92" s="75"/>
      <c r="R92" s="75"/>
      <c r="S92" s="64">
        <f>MIN(L92:P92)</f>
        <v>0</v>
      </c>
      <c r="T92" s="43">
        <f>MAX(L92:P92)</f>
        <v>0</v>
      </c>
      <c r="U92" s="43">
        <f>COUNTIF(L92:P92,"&gt;0")</f>
        <v>0</v>
      </c>
      <c r="V92" s="195" t="str">
        <f>IF(COUNTIF(L92:P92,"&gt;0")=0,"",AVERAGEIFS(L92:P92,L92:P92,"&lt;&gt;0"))</f>
        <v/>
      </c>
      <c r="W92" s="20"/>
      <c r="X92" s="77"/>
      <c r="Y92" s="75"/>
      <c r="Z92" s="68" t="str">
        <f>IF(COUNTIF(L92:P92,"&gt;0")=0,"",V92)</f>
        <v/>
      </c>
      <c r="AA92" s="75"/>
      <c r="AB92" s="78" t="s">
        <v>324</v>
      </c>
      <c r="AD92" s="108" t="s">
        <v>323</v>
      </c>
    </row>
    <row r="93" spans="2:30" ht="27" thickBot="1">
      <c r="B93" s="408"/>
      <c r="C93" s="408"/>
      <c r="D93" s="408"/>
      <c r="E93" s="408"/>
      <c r="F93" s="408"/>
      <c r="G93" s="408"/>
      <c r="H93" s="405"/>
    </row>
    <row r="94" spans="2:30" ht="86.1" customHeight="1" thickBot="1">
      <c r="B94" s="409">
        <v>11</v>
      </c>
      <c r="C94" s="410" t="s">
        <v>114</v>
      </c>
      <c r="D94" s="51" t="s">
        <v>115</v>
      </c>
      <c r="E94" s="51" t="s">
        <v>116</v>
      </c>
      <c r="F94" s="51" t="s">
        <v>325</v>
      </c>
      <c r="G94" s="49" t="s">
        <v>192</v>
      </c>
      <c r="H94" s="143" t="s">
        <v>117</v>
      </c>
    </row>
    <row r="95" spans="2:30" ht="23.1" customHeight="1" thickBot="1">
      <c r="B95" s="409"/>
      <c r="C95" s="411"/>
      <c r="D95" s="53">
        <v>6</v>
      </c>
      <c r="E95" s="53">
        <v>5</v>
      </c>
      <c r="F95" s="52">
        <v>9</v>
      </c>
      <c r="G95" s="53">
        <v>10</v>
      </c>
      <c r="H95" s="52">
        <v>5</v>
      </c>
      <c r="K95" s="76">
        <v>11</v>
      </c>
      <c r="L95" s="34" t="str">
        <f>IF('Démarche de l''AP'!D$34&lt;&gt;"",D95,"0")</f>
        <v>0</v>
      </c>
      <c r="M95" s="34" t="str">
        <f>IF('Démarche de l''AP'!E$34&lt;&gt;"",E95,"0")</f>
        <v>0</v>
      </c>
      <c r="N95" s="34" t="str">
        <f>IF('Démarche de l''AP'!F$34&lt;&gt;"",F95,"0")</f>
        <v>0</v>
      </c>
      <c r="O95" s="34" t="str">
        <f>IF('Démarche de l''AP'!G$34&lt;&gt;"",G95,"0")</f>
        <v>0</v>
      </c>
      <c r="P95" s="34" t="str">
        <f>IF('Démarche de l''AP'!H$34&lt;&gt;"",H95,"0")</f>
        <v>0</v>
      </c>
      <c r="Q95" s="75"/>
      <c r="R95" s="75"/>
      <c r="S95" s="64">
        <f>MIN(L95:P95)</f>
        <v>0</v>
      </c>
      <c r="T95" s="43">
        <f>MAX(L95:P95)</f>
        <v>0</v>
      </c>
      <c r="U95" s="43">
        <f>COUNTIF(L95:P95,"&gt;0")</f>
        <v>0</v>
      </c>
      <c r="V95" s="195" t="str">
        <f>IF(COUNTIF(L95:P95,"&gt;0")=0,"",AVERAGEIFS(L95:P95,L95:P95,"&lt;&gt;0"))</f>
        <v/>
      </c>
      <c r="W95" s="20"/>
      <c r="X95" s="77"/>
      <c r="Y95" s="75"/>
      <c r="Z95" s="68" t="str">
        <f>IF(COUNTIF(L95:P95,"&gt;0")=0,"",T95)</f>
        <v/>
      </c>
      <c r="AA95" s="75"/>
      <c r="AB95" s="78" t="s">
        <v>315</v>
      </c>
      <c r="AD95" s="108" t="s">
        <v>222</v>
      </c>
    </row>
    <row r="96" spans="2:30" ht="27" thickBot="1">
      <c r="B96" s="400"/>
      <c r="C96" s="400"/>
      <c r="D96" s="400"/>
      <c r="E96" s="400"/>
      <c r="F96" s="400"/>
      <c r="G96" s="400"/>
      <c r="H96" s="400"/>
      <c r="V96" s="68"/>
    </row>
    <row r="97" spans="1:36" ht="84" customHeight="1" thickBot="1">
      <c r="B97" s="401">
        <v>12</v>
      </c>
      <c r="C97" s="403" t="s">
        <v>289</v>
      </c>
      <c r="D97" s="88" t="s">
        <v>118</v>
      </c>
      <c r="E97" s="57" t="s">
        <v>292</v>
      </c>
      <c r="F97" s="88" t="s">
        <v>278</v>
      </c>
      <c r="G97" s="57" t="s">
        <v>119</v>
      </c>
      <c r="H97" s="89" t="s">
        <v>120</v>
      </c>
      <c r="V97" s="68"/>
    </row>
    <row r="98" spans="1:36" ht="23.1" customHeight="1" thickBot="1">
      <c r="B98" s="402"/>
      <c r="C98" s="404"/>
      <c r="D98" s="33">
        <v>10</v>
      </c>
      <c r="E98" s="60">
        <v>10</v>
      </c>
      <c r="F98" s="33">
        <v>2</v>
      </c>
      <c r="G98" s="33">
        <v>2</v>
      </c>
      <c r="H98" s="90">
        <v>5</v>
      </c>
      <c r="K98" s="76">
        <v>12</v>
      </c>
      <c r="L98" s="34" t="str">
        <f>IF('Démarche de l''AP'!D$37&lt;&gt;"",D98,"0")</f>
        <v>0</v>
      </c>
      <c r="M98" s="34" t="str">
        <f>IF('Démarche de l''AP'!E$37&lt;&gt;"",E98,"0")</f>
        <v>0</v>
      </c>
      <c r="N98" s="34" t="str">
        <f>IF('Démarche de l''AP'!F$37&lt;&gt;"",F98,"0")</f>
        <v>0</v>
      </c>
      <c r="O98" s="34" t="str">
        <f>IF('Démarche de l''AP'!G$37&lt;&gt;"",G98,"0")</f>
        <v>0</v>
      </c>
      <c r="P98" s="34" t="str">
        <f>IF('Démarche de l''AP'!H$37&lt;&gt;"",H98,"0")</f>
        <v>0</v>
      </c>
      <c r="Q98" s="75"/>
      <c r="R98" s="75"/>
      <c r="S98" s="64">
        <f>MIN(L98:P98)</f>
        <v>0</v>
      </c>
      <c r="T98" s="43">
        <f>MAX(L98:P98)</f>
        <v>0</v>
      </c>
      <c r="U98" s="43">
        <f>COUNTIF(L98:P98,"&gt;0")</f>
        <v>0</v>
      </c>
      <c r="V98" s="195" t="str">
        <f>IF(COUNTIF(L98:P98,"&gt;0")=0,"",AVERAGEIFS(L98:P98,L98:P98,"&lt;&gt;0"))</f>
        <v/>
      </c>
      <c r="W98" s="20"/>
      <c r="X98" s="43">
        <f>IF(U98&lt;2,2,0)</f>
        <v>2</v>
      </c>
      <c r="Y98" s="75"/>
      <c r="Z98" s="68" t="str">
        <f>IF(COUNTIF(L98:P98,"&gt;0")=0,"",V98-X98)</f>
        <v/>
      </c>
      <c r="AA98" s="75"/>
      <c r="AB98" s="78" t="s">
        <v>327</v>
      </c>
      <c r="AD98" s="108" t="s">
        <v>222</v>
      </c>
    </row>
    <row r="100" spans="1:36">
      <c r="C100" t="s">
        <v>20</v>
      </c>
    </row>
    <row r="105" spans="1:36" ht="16.5" thickBot="1"/>
    <row r="106" spans="1:36" ht="47.1" customHeight="1" thickBot="1">
      <c r="B106" s="420" t="s">
        <v>121</v>
      </c>
      <c r="C106" s="421"/>
      <c r="D106" s="421"/>
      <c r="E106" s="421"/>
      <c r="F106" s="421"/>
      <c r="G106" s="421"/>
      <c r="H106" s="91" t="s">
        <v>122</v>
      </c>
      <c r="K106" s="25" t="s">
        <v>11</v>
      </c>
      <c r="L106" s="515" t="s">
        <v>38</v>
      </c>
      <c r="M106" s="516"/>
      <c r="N106" s="516"/>
      <c r="O106" s="516"/>
      <c r="P106" s="517"/>
      <c r="S106" s="41" t="s">
        <v>79</v>
      </c>
      <c r="T106" s="41" t="s">
        <v>41</v>
      </c>
      <c r="U106" s="41" t="s">
        <v>40</v>
      </c>
      <c r="V106" s="41" t="s">
        <v>42</v>
      </c>
      <c r="W106" s="42" t="s">
        <v>43</v>
      </c>
      <c r="X106" s="43" t="s">
        <v>16</v>
      </c>
      <c r="Z106" s="42" t="s">
        <v>78</v>
      </c>
      <c r="AB106" s="46" t="s">
        <v>44</v>
      </c>
      <c r="AH106" s="99"/>
      <c r="AI106" s="99"/>
      <c r="AJ106" s="99"/>
    </row>
    <row r="107" spans="1:36" ht="24.95" customHeight="1" thickBot="1">
      <c r="A107" s="62"/>
      <c r="B107" s="97"/>
      <c r="C107" s="97"/>
      <c r="D107" s="97"/>
      <c r="E107" s="97"/>
      <c r="F107" s="97"/>
      <c r="G107" s="97"/>
      <c r="H107" s="98"/>
      <c r="I107" s="62"/>
      <c r="J107" s="62"/>
      <c r="K107" s="19"/>
      <c r="L107" s="66"/>
      <c r="M107" s="66"/>
      <c r="N107" s="66"/>
      <c r="O107" s="66"/>
      <c r="P107" s="66"/>
      <c r="S107" s="95"/>
      <c r="T107" s="95"/>
      <c r="U107" s="95"/>
      <c r="V107" s="95"/>
      <c r="W107" s="96"/>
      <c r="X107" s="66"/>
      <c r="Z107" s="96"/>
      <c r="AB107" s="74"/>
      <c r="AH107" s="99"/>
      <c r="AI107" s="99"/>
      <c r="AJ107" s="99"/>
    </row>
    <row r="108" spans="1:36" ht="53.1" customHeight="1" thickBot="1">
      <c r="B108" s="505">
        <v>1</v>
      </c>
      <c r="C108" s="371" t="s">
        <v>272</v>
      </c>
      <c r="D108" s="135" t="s">
        <v>163</v>
      </c>
      <c r="E108" s="111" t="s">
        <v>196</v>
      </c>
      <c r="F108" s="134" t="s">
        <v>164</v>
      </c>
      <c r="G108" s="134" t="s">
        <v>165</v>
      </c>
      <c r="H108" s="148"/>
      <c r="I108" s="75"/>
      <c r="J108" s="75"/>
      <c r="K108" s="137"/>
      <c r="L108" s="131"/>
      <c r="M108" s="131"/>
      <c r="N108" s="131"/>
      <c r="O108" s="131"/>
      <c r="P108" s="131"/>
      <c r="Q108" s="40"/>
      <c r="R108" s="40"/>
      <c r="S108" s="132"/>
      <c r="T108" s="66"/>
      <c r="U108" s="66"/>
      <c r="V108" s="133"/>
      <c r="W108" s="12"/>
      <c r="X108" s="66"/>
      <c r="Z108" s="63"/>
      <c r="AB108" s="159"/>
      <c r="AD108" s="12"/>
      <c r="AH108" s="99"/>
      <c r="AI108" s="99"/>
      <c r="AJ108" s="99"/>
    </row>
    <row r="109" spans="1:36" ht="23.1" customHeight="1" thickBot="1">
      <c r="B109" s="507"/>
      <c r="C109" s="518"/>
      <c r="D109" s="151">
        <v>1</v>
      </c>
      <c r="E109" s="152">
        <v>10</v>
      </c>
      <c r="F109" s="151">
        <v>1</v>
      </c>
      <c r="G109" s="151">
        <v>8</v>
      </c>
      <c r="H109" s="148"/>
      <c r="I109" s="75"/>
      <c r="J109" s="75"/>
      <c r="K109" s="37">
        <v>1</v>
      </c>
      <c r="L109" s="34" t="str">
        <f>IF('Contenu de l''AP'!D$4&lt;&gt;"",D109,"0")</f>
        <v>0</v>
      </c>
      <c r="M109" s="34" t="str">
        <f>IF('Contenu de l''AP'!E$4&lt;&gt;"",E109,"0")</f>
        <v>0</v>
      </c>
      <c r="N109" s="34" t="str">
        <f>IF('Contenu de l''AP'!F$4&lt;&gt;"",F109,"0")</f>
        <v>0</v>
      </c>
      <c r="O109" s="34" t="str">
        <f>IF('Contenu de l''AP'!G$4&lt;&gt;"",G109,"0")</f>
        <v>0</v>
      </c>
      <c r="P109" s="35"/>
      <c r="Q109" s="40"/>
      <c r="R109" s="40"/>
      <c r="S109" s="64">
        <f>MIN(L109:P109)</f>
        <v>0</v>
      </c>
      <c r="T109" s="43">
        <f>MAX(L109:P109)</f>
        <v>0</v>
      </c>
      <c r="U109" s="43">
        <f>COUNTIF(L109:P109,"&gt;0")</f>
        <v>0</v>
      </c>
      <c r="V109" s="195" t="str">
        <f>IF(COUNTIF(L109:P109,"&gt;0")=0,"",AVERAGEIFS(L109:P109,L109:P109,"&lt;&gt;0"))</f>
        <v/>
      </c>
      <c r="W109" s="20"/>
      <c r="X109" s="43"/>
      <c r="Z109" s="64" t="str">
        <f>IF(COUNTIF(L109:O109,"&gt;0")=0,"",S109)</f>
        <v/>
      </c>
      <c r="AB109" s="102" t="s">
        <v>319</v>
      </c>
      <c r="AD109" s="108" t="s">
        <v>210</v>
      </c>
      <c r="AH109" s="99"/>
      <c r="AI109" s="99"/>
      <c r="AJ109" s="99"/>
    </row>
    <row r="110" spans="1:36" ht="27" customHeight="1" thickBot="1">
      <c r="B110" s="508"/>
      <c r="C110" s="508"/>
      <c r="D110" s="508"/>
      <c r="E110" s="508"/>
      <c r="F110" s="508"/>
      <c r="G110" s="508"/>
      <c r="H110" s="508"/>
      <c r="I110" s="75"/>
      <c r="J110" s="75"/>
      <c r="V110" s="68"/>
      <c r="AH110" s="99"/>
      <c r="AI110" s="99"/>
      <c r="AJ110" s="99"/>
    </row>
    <row r="111" spans="1:36" ht="84" customHeight="1" thickBot="1">
      <c r="B111" s="505">
        <v>2</v>
      </c>
      <c r="C111" s="371" t="s">
        <v>273</v>
      </c>
      <c r="D111" s="148" t="s">
        <v>156</v>
      </c>
      <c r="E111" s="153" t="s">
        <v>123</v>
      </c>
      <c r="F111" s="154" t="s">
        <v>155</v>
      </c>
      <c r="G111" s="154" t="s">
        <v>124</v>
      </c>
      <c r="H111" s="154" t="s">
        <v>157</v>
      </c>
      <c r="I111" s="155" t="s">
        <v>154</v>
      </c>
      <c r="J111" s="146"/>
      <c r="V111" s="68"/>
      <c r="AH111" s="99"/>
      <c r="AI111" s="99"/>
      <c r="AJ111" s="99"/>
    </row>
    <row r="112" spans="1:36" ht="29.25" thickBot="1">
      <c r="B112" s="507"/>
      <c r="C112" s="372"/>
      <c r="D112" s="149">
        <v>4</v>
      </c>
      <c r="E112" s="149">
        <v>10</v>
      </c>
      <c r="F112" s="149">
        <v>10</v>
      </c>
      <c r="G112" s="149">
        <v>2</v>
      </c>
      <c r="H112" s="149">
        <v>10</v>
      </c>
      <c r="I112" s="173">
        <v>10</v>
      </c>
      <c r="J112" s="171"/>
      <c r="K112" s="103">
        <v>2</v>
      </c>
      <c r="L112" s="34" t="str">
        <f>IF('Contenu de l''AP'!D$7&lt;&gt;"",D112,"0")</f>
        <v>0</v>
      </c>
      <c r="M112" s="34" t="str">
        <f>IF('Contenu de l''AP'!E$7&lt;&gt;"",E112,"0")</f>
        <v>0</v>
      </c>
      <c r="N112" s="34" t="str">
        <f>IF('Contenu de l''AP'!F$7&lt;&gt;"",F112,"0")</f>
        <v>0</v>
      </c>
      <c r="O112" s="34" t="str">
        <f>IF('Contenu de l''AP'!G$7&lt;&gt;"",G112,"0")</f>
        <v>0</v>
      </c>
      <c r="P112" s="34" t="str">
        <f>IF('Contenu de l''AP'!H$7&lt;&gt;"",H112,"0")</f>
        <v>0</v>
      </c>
      <c r="Q112" s="34" t="str">
        <f>IF('Contenu de l''AP'!I$7&lt;&gt;"",I112,"0")</f>
        <v>0</v>
      </c>
      <c r="R112" s="172"/>
      <c r="S112" s="64">
        <f>MIN(L112:P112)</f>
        <v>0</v>
      </c>
      <c r="T112" s="43">
        <f>MAX(L112:O112)</f>
        <v>0</v>
      </c>
      <c r="U112" s="43">
        <f>COUNTIF(L112:P112,"&gt;0")</f>
        <v>0</v>
      </c>
      <c r="V112" s="195" t="str">
        <f>IF(COUNTIF(L112:O112,"&gt;0")=0,"",AVERAGEIFS(L112:O112,L112:O112,"&lt;&gt;0"))</f>
        <v/>
      </c>
      <c r="W112" s="20"/>
      <c r="X112" s="43">
        <f>IF(U112&gt;2,0,2)</f>
        <v>2</v>
      </c>
      <c r="Z112" s="43" t="str">
        <f>IF(COUNTIF(L112:Q112,"&gt;0")=0,"",V112-X112)</f>
        <v/>
      </c>
      <c r="AB112" s="101" t="s">
        <v>137</v>
      </c>
      <c r="AD112" s="108" t="s">
        <v>209</v>
      </c>
      <c r="AH112" s="99"/>
      <c r="AI112" s="99"/>
      <c r="AJ112" s="99"/>
    </row>
    <row r="113" spans="2:36" ht="27" thickBot="1">
      <c r="B113" s="510"/>
      <c r="C113" s="510"/>
      <c r="D113" s="510"/>
      <c r="E113" s="510"/>
      <c r="F113" s="510"/>
      <c r="G113" s="510"/>
      <c r="H113" s="510"/>
      <c r="I113" s="75"/>
      <c r="J113" s="75"/>
      <c r="V113" s="68"/>
      <c r="AH113" s="99"/>
      <c r="AI113" s="99"/>
      <c r="AJ113" s="99"/>
    </row>
    <row r="114" spans="2:36" ht="53.1" customHeight="1" thickBot="1">
      <c r="B114" s="505">
        <v>3</v>
      </c>
      <c r="C114" s="371" t="s">
        <v>279</v>
      </c>
      <c r="D114" s="156" t="s">
        <v>158</v>
      </c>
      <c r="E114" s="156" t="s">
        <v>159</v>
      </c>
      <c r="F114" s="156" t="s">
        <v>162</v>
      </c>
      <c r="G114" s="156" t="s">
        <v>160</v>
      </c>
      <c r="H114" s="156" t="s">
        <v>161</v>
      </c>
      <c r="I114" s="75"/>
      <c r="J114" s="75"/>
      <c r="V114" s="68"/>
      <c r="AH114" s="99"/>
      <c r="AI114" s="99"/>
      <c r="AJ114" s="99"/>
    </row>
    <row r="115" spans="2:36" ht="33.950000000000003" customHeight="1" thickBot="1">
      <c r="B115" s="507"/>
      <c r="C115" s="518"/>
      <c r="D115" s="151">
        <v>1</v>
      </c>
      <c r="E115" s="151">
        <v>10</v>
      </c>
      <c r="F115" s="151">
        <v>8</v>
      </c>
      <c r="G115" s="151">
        <v>2</v>
      </c>
      <c r="H115" s="151">
        <v>2</v>
      </c>
      <c r="I115" s="75"/>
      <c r="J115" s="75"/>
      <c r="K115" s="37">
        <v>3</v>
      </c>
      <c r="L115" s="34" t="str">
        <f>IF('Contenu de l''AP'!D$10&lt;&gt;"",D115,"0")</f>
        <v>0</v>
      </c>
      <c r="M115" s="34" t="str">
        <f>IF('Contenu de l''AP'!E$10&lt;&gt;"",E115,"0")</f>
        <v>0</v>
      </c>
      <c r="N115" s="34" t="str">
        <f>IF('Contenu de l''AP'!F$10&lt;&gt;"",F115,"0")</f>
        <v>0</v>
      </c>
      <c r="O115" s="34" t="str">
        <f>IF('Contenu de l''AP'!G$10&lt;&gt;"",G115,"0")</f>
        <v>0</v>
      </c>
      <c r="P115" s="34" t="str">
        <f>IF('Contenu de l''AP'!H$10&lt;&gt;"",H115,"0")</f>
        <v>0</v>
      </c>
      <c r="S115" s="64">
        <f>MIN(L115:P115)</f>
        <v>0</v>
      </c>
      <c r="T115" s="43">
        <f>MAX(L115:P115)</f>
        <v>0</v>
      </c>
      <c r="U115" s="43">
        <f>COUNTIF(L115:P115,"&gt;0")</f>
        <v>0</v>
      </c>
      <c r="V115" s="195" t="str">
        <f>IF(COUNTIF(L115:P115,"&gt;0")=0,"",AVERAGEIFS(L115:P115,L115:P115,"&lt;&gt;0"))</f>
        <v/>
      </c>
      <c r="W115" s="20"/>
      <c r="X115" s="43"/>
      <c r="Z115" s="43" t="str">
        <f>IF(COUNTIF(L115:P115,"&gt;0")=0,"",V115)</f>
        <v/>
      </c>
      <c r="AB115" s="101" t="s">
        <v>138</v>
      </c>
      <c r="AD115" s="108" t="s">
        <v>211</v>
      </c>
      <c r="AH115" s="99"/>
      <c r="AI115" s="99"/>
      <c r="AJ115" s="99"/>
    </row>
    <row r="116" spans="2:36" ht="27" thickBot="1">
      <c r="B116" s="147"/>
      <c r="C116" s="147"/>
      <c r="D116" s="157"/>
      <c r="E116" s="157"/>
      <c r="F116" s="157"/>
      <c r="G116" s="157"/>
      <c r="H116" s="157"/>
      <c r="I116" s="75"/>
      <c r="J116" s="75"/>
      <c r="V116" s="68"/>
      <c r="AH116" s="99"/>
      <c r="AI116" s="99"/>
      <c r="AJ116" s="99"/>
    </row>
    <row r="117" spans="2:36" ht="62.1" customHeight="1" thickBot="1">
      <c r="B117" s="505">
        <v>4</v>
      </c>
      <c r="C117" s="371" t="s">
        <v>293</v>
      </c>
      <c r="D117" s="111" t="s">
        <v>125</v>
      </c>
      <c r="E117" s="111" t="s">
        <v>126</v>
      </c>
      <c r="F117" s="111" t="s">
        <v>127</v>
      </c>
      <c r="G117" s="111" t="s">
        <v>128</v>
      </c>
      <c r="H117" s="75"/>
      <c r="I117" s="75"/>
      <c r="J117" s="75"/>
      <c r="V117" s="68"/>
    </row>
    <row r="118" spans="2:36" ht="38.1" customHeight="1" thickBot="1">
      <c r="B118" s="507"/>
      <c r="C118" s="518"/>
      <c r="D118" s="149">
        <v>5</v>
      </c>
      <c r="E118" s="150">
        <v>8</v>
      </c>
      <c r="F118" s="150">
        <v>8</v>
      </c>
      <c r="G118" s="149">
        <v>10</v>
      </c>
      <c r="H118" s="75"/>
      <c r="I118" s="75"/>
      <c r="J118" s="75"/>
      <c r="K118" s="103">
        <v>4</v>
      </c>
      <c r="L118" s="34" t="str">
        <f>IF('Contenu de l''AP'!D$13&lt;&gt;"",D118,"0")</f>
        <v>0</v>
      </c>
      <c r="M118" s="34" t="str">
        <f>IF('Contenu de l''AP'!E$13&lt;&gt;"",E118,"0")</f>
        <v>0</v>
      </c>
      <c r="N118" s="34" t="str">
        <f>IF('Contenu de l''AP'!F$13&lt;&gt;"",F118,"0")</f>
        <v>0</v>
      </c>
      <c r="O118" s="34" t="str">
        <f>IF('Contenu de l''AP'!G$13&lt;&gt;"",G118,"0")</f>
        <v>0</v>
      </c>
      <c r="P118" s="35"/>
      <c r="S118" s="64">
        <f>MIN(L118:P118)</f>
        <v>0</v>
      </c>
      <c r="T118" s="43">
        <f>MAX(L118:O118)</f>
        <v>0</v>
      </c>
      <c r="U118" s="43">
        <f>COUNTIF(L118:P118,"&gt;0")</f>
        <v>0</v>
      </c>
      <c r="V118" s="195" t="str">
        <f>IF(COUNTIF(L118:O118,"&gt;0")=0,"",AVERAGEIFS(L118:O118,L118:O118,"&lt;&gt;0"))</f>
        <v/>
      </c>
      <c r="W118" s="20"/>
      <c r="X118" s="43">
        <f>IF(S118=5,3,0)</f>
        <v>0</v>
      </c>
      <c r="Z118" s="43" t="str">
        <f>IF(COUNTIF(L118:O118,"&gt;0")=0,"",T118-X118)</f>
        <v/>
      </c>
      <c r="AB118" s="101" t="s">
        <v>280</v>
      </c>
      <c r="AD118" s="108" t="s">
        <v>321</v>
      </c>
    </row>
    <row r="119" spans="2:36" ht="27" thickBot="1">
      <c r="B119" s="508"/>
      <c r="C119" s="508"/>
      <c r="D119" s="508"/>
      <c r="E119" s="508"/>
      <c r="F119" s="508"/>
      <c r="G119" s="508"/>
      <c r="H119" s="508"/>
      <c r="I119" s="75"/>
      <c r="J119" s="75"/>
      <c r="V119" s="68"/>
    </row>
    <row r="120" spans="2:36" ht="72.95" customHeight="1" thickBot="1">
      <c r="B120" s="505">
        <v>5</v>
      </c>
      <c r="C120" s="371" t="s">
        <v>281</v>
      </c>
      <c r="D120" s="156" t="s">
        <v>129</v>
      </c>
      <c r="E120" s="156" t="s">
        <v>130</v>
      </c>
      <c r="F120" s="156" t="s">
        <v>131</v>
      </c>
      <c r="G120" s="156" t="s">
        <v>132</v>
      </c>
      <c r="H120" s="156" t="s">
        <v>133</v>
      </c>
      <c r="I120" s="75"/>
      <c r="J120" s="75"/>
      <c r="V120" s="68"/>
    </row>
    <row r="121" spans="2:36" ht="33.950000000000003" customHeight="1" thickBot="1">
      <c r="B121" s="507"/>
      <c r="C121" s="518"/>
      <c r="D121" s="151">
        <v>10</v>
      </c>
      <c r="E121" s="151">
        <v>10</v>
      </c>
      <c r="F121" s="151">
        <v>10</v>
      </c>
      <c r="G121" s="151">
        <v>10</v>
      </c>
      <c r="H121" s="151">
        <v>10</v>
      </c>
      <c r="I121" s="75"/>
      <c r="J121" s="75"/>
      <c r="K121" s="37">
        <v>5</v>
      </c>
      <c r="L121" s="34" t="str">
        <f>IF('Contenu de l''AP'!D$16&lt;&gt;"",D121,"0")</f>
        <v>0</v>
      </c>
      <c r="M121" s="34" t="str">
        <f>IF('Contenu de l''AP'!E$16&lt;&gt;"",E121,"0")</f>
        <v>0</v>
      </c>
      <c r="N121" s="34" t="str">
        <f>IF('Contenu de l''AP'!F$16&lt;&gt;"",F121,"0")</f>
        <v>0</v>
      </c>
      <c r="O121" s="34" t="str">
        <f>IF('Contenu de l''AP'!G$16&lt;&gt;"",G121,"0")</f>
        <v>0</v>
      </c>
      <c r="P121" s="34" t="str">
        <f>IF('Contenu de l''AP'!H$16&lt;&gt;"",H121,"0")</f>
        <v>0</v>
      </c>
      <c r="S121" s="64">
        <f>MIN(L121:P121)</f>
        <v>0</v>
      </c>
      <c r="T121" s="43">
        <f>MAX(L121:O121)</f>
        <v>0</v>
      </c>
      <c r="U121" s="43">
        <f>COUNTIF(L121:P121,"&gt;0")</f>
        <v>0</v>
      </c>
      <c r="V121" s="195" t="str">
        <f>IF(COUNTIF(L121:O121,"&gt;0")=0,"",AVERAGEIFS(L121:O121,L121:O121,"&lt;&gt;0"))</f>
        <v/>
      </c>
      <c r="W121" s="221" t="str">
        <f>IF(N121="0","",1)</f>
        <v/>
      </c>
      <c r="X121" s="43"/>
      <c r="Z121" s="43" t="str">
        <f>IF(COUNTIF(L121:P121,"&gt;0")=0,"",U121*2)</f>
        <v/>
      </c>
      <c r="AB121" s="101" t="s">
        <v>320</v>
      </c>
      <c r="AD121" s="108" t="s">
        <v>213</v>
      </c>
    </row>
    <row r="125" spans="2:36" ht="16.5" thickBot="1"/>
    <row r="126" spans="2:36">
      <c r="B126" s="206"/>
      <c r="C126" s="213"/>
      <c r="D126" s="213"/>
      <c r="E126" s="213"/>
      <c r="F126" s="213"/>
      <c r="G126" s="211"/>
    </row>
    <row r="127" spans="2:36" ht="20.25">
      <c r="B127" s="207"/>
      <c r="C127" s="531" t="s">
        <v>203</v>
      </c>
      <c r="D127" s="531"/>
      <c r="E127" s="531"/>
      <c r="F127" s="12"/>
      <c r="G127" s="212"/>
    </row>
    <row r="128" spans="2:36">
      <c r="B128" s="207"/>
      <c r="C128" s="12"/>
      <c r="D128" s="12"/>
      <c r="E128" s="12"/>
      <c r="F128" s="12"/>
      <c r="G128" s="212"/>
    </row>
    <row r="129" spans="2:9">
      <c r="B129" s="207"/>
      <c r="C129" s="204" t="s">
        <v>299</v>
      </c>
      <c r="D129" s="342">
        <v>1</v>
      </c>
      <c r="E129" s="204"/>
      <c r="F129" s="12"/>
      <c r="G129" s="212"/>
      <c r="I129" s="110"/>
    </row>
    <row r="130" spans="2:9" ht="16.5" thickBot="1">
      <c r="B130" s="207"/>
      <c r="C130" s="204"/>
      <c r="D130" s="204"/>
      <c r="E130" s="204"/>
      <c r="F130" s="205"/>
      <c r="G130" s="212"/>
      <c r="I130" s="110"/>
    </row>
    <row r="131" spans="2:9">
      <c r="B131" s="207"/>
      <c r="C131" s="532" t="s">
        <v>11</v>
      </c>
      <c r="D131" s="529" t="s">
        <v>304</v>
      </c>
      <c r="E131" s="529" t="s">
        <v>295</v>
      </c>
      <c r="F131" s="529" t="s">
        <v>305</v>
      </c>
      <c r="G131" s="212"/>
      <c r="I131" s="110"/>
    </row>
    <row r="132" spans="2:9" ht="16.5" thickBot="1">
      <c r="B132" s="207"/>
      <c r="C132" s="533"/>
      <c r="D132" s="530"/>
      <c r="E132" s="530"/>
      <c r="F132" s="530"/>
      <c r="G132" s="212"/>
      <c r="I132" s="68"/>
    </row>
    <row r="133" spans="2:9">
      <c r="B133" s="207"/>
      <c r="C133" s="214">
        <v>1</v>
      </c>
      <c r="D133" s="215" t="str">
        <f>IF(D129=1,Z8,"")</f>
        <v/>
      </c>
      <c r="E133" s="216" t="str">
        <f>'Calculs 2'!Z5</f>
        <v/>
      </c>
      <c r="F133" s="215" t="str">
        <f>IF(D129=2,Z8,"")</f>
        <v/>
      </c>
      <c r="G133" s="212"/>
      <c r="I133" s="68"/>
    </row>
    <row r="134" spans="2:9">
      <c r="B134" s="207"/>
      <c r="C134" s="214">
        <v>2</v>
      </c>
      <c r="D134" s="214" t="str">
        <f>IF(D129=1,Z11,"")</f>
        <v/>
      </c>
      <c r="E134" s="217" t="str">
        <f>'Calculs 2'!Z8</f>
        <v/>
      </c>
      <c r="F134" s="333" t="str">
        <f>IF(D129=2,Z11,"")</f>
        <v/>
      </c>
      <c r="G134" s="212"/>
    </row>
    <row r="135" spans="2:9">
      <c r="B135" s="207"/>
      <c r="C135" s="218">
        <v>3</v>
      </c>
      <c r="D135" s="218" t="str">
        <f>IF(D129=1,Z14,"")</f>
        <v/>
      </c>
      <c r="E135" s="217" t="str">
        <f>'Calculs 2'!Z11</f>
        <v/>
      </c>
      <c r="F135" s="333" t="str">
        <f>IF(D129=2,Z14,"")</f>
        <v/>
      </c>
      <c r="G135" s="212"/>
    </row>
    <row r="136" spans="2:9">
      <c r="B136" s="207"/>
      <c r="C136" s="214">
        <v>4</v>
      </c>
      <c r="D136" s="214" t="str">
        <f>IF(D129=1,Z17,"")</f>
        <v/>
      </c>
      <c r="E136" s="217" t="str">
        <f>'Calculs 2'!Z14</f>
        <v/>
      </c>
      <c r="F136" s="333" t="str">
        <f>IF(D129=2,Z17,"")</f>
        <v/>
      </c>
      <c r="G136" s="212"/>
    </row>
    <row r="137" spans="2:9">
      <c r="B137" s="207"/>
      <c r="C137" s="214">
        <v>5</v>
      </c>
      <c r="D137" s="325" t="str">
        <f>IF(D129=1,Z20,"")</f>
        <v/>
      </c>
      <c r="E137" s="217" t="str">
        <f>'Calculs 2'!Z17</f>
        <v/>
      </c>
      <c r="F137" s="333" t="str">
        <f>IF(D129=2,Z20,"")</f>
        <v/>
      </c>
      <c r="G137" s="212"/>
    </row>
    <row r="138" spans="2:9">
      <c r="B138" s="207"/>
      <c r="C138" s="214">
        <v>6</v>
      </c>
      <c r="D138" s="214" t="str">
        <f>IF(D129=1,Z23,"")</f>
        <v/>
      </c>
      <c r="E138" s="217" t="str">
        <f>'Calculs 2'!Z20</f>
        <v/>
      </c>
      <c r="F138" s="333" t="str">
        <f>IF(D129=2,Z23,"")</f>
        <v/>
      </c>
      <c r="G138" s="212"/>
    </row>
    <row r="139" spans="2:9">
      <c r="B139" s="207"/>
      <c r="C139" s="214">
        <v>7</v>
      </c>
      <c r="D139" s="214" t="str">
        <f>IF(D129=1,Z26,"")</f>
        <v/>
      </c>
      <c r="E139" s="217" t="str">
        <f>'Calculs 2'!Z23</f>
        <v/>
      </c>
      <c r="F139" s="333" t="str">
        <f>IF(D129=2,Z26,"")</f>
        <v/>
      </c>
      <c r="G139" s="212"/>
    </row>
    <row r="140" spans="2:9" ht="16.5" thickBot="1">
      <c r="B140" s="207"/>
      <c r="C140" s="219">
        <v>8</v>
      </c>
      <c r="D140" s="219" t="str">
        <f>IF(D129=1,Z29,"")</f>
        <v/>
      </c>
      <c r="E140" s="220" t="str">
        <f>'Calculs 2'!Z26</f>
        <v/>
      </c>
      <c r="F140" s="335" t="str">
        <f>IF(D129=2,Z29,"")</f>
        <v/>
      </c>
      <c r="G140" s="212"/>
    </row>
    <row r="141" spans="2:9" ht="16.5" thickBot="1">
      <c r="B141" s="208"/>
      <c r="C141" s="209"/>
      <c r="D141" s="209"/>
      <c r="E141" s="209"/>
      <c r="F141" s="314"/>
      <c r="G141" s="210"/>
    </row>
    <row r="143" spans="2:9">
      <c r="C143" s="174"/>
      <c r="D143" s="174"/>
      <c r="E143" s="174"/>
    </row>
    <row r="144" spans="2:9" ht="16.5" thickBot="1"/>
    <row r="145" spans="2:7">
      <c r="B145" s="206"/>
      <c r="C145" s="213"/>
      <c r="D145" s="213"/>
      <c r="E145" s="213"/>
      <c r="F145" s="213"/>
      <c r="G145" s="211"/>
    </row>
    <row r="146" spans="2:7" ht="20.25">
      <c r="B146" s="207"/>
      <c r="C146" s="531" t="s">
        <v>212</v>
      </c>
      <c r="D146" s="531"/>
      <c r="E146" s="531"/>
      <c r="F146" s="12"/>
      <c r="G146" s="212"/>
    </row>
    <row r="147" spans="2:7">
      <c r="B147" s="207"/>
      <c r="C147" s="12"/>
      <c r="D147" s="12"/>
      <c r="E147" s="12"/>
      <c r="F147" s="12"/>
      <c r="G147" s="212"/>
    </row>
    <row r="148" spans="2:7">
      <c r="B148" s="207"/>
      <c r="C148" s="204" t="s">
        <v>299</v>
      </c>
      <c r="D148" s="342">
        <v>1</v>
      </c>
      <c r="E148" s="204"/>
      <c r="F148" s="12"/>
      <c r="G148" s="212"/>
    </row>
    <row r="149" spans="2:7" ht="16.5" thickBot="1">
      <c r="B149" s="207"/>
      <c r="C149" s="204"/>
      <c r="D149" s="204"/>
      <c r="E149" s="204"/>
      <c r="F149" s="12"/>
      <c r="G149" s="212"/>
    </row>
    <row r="150" spans="2:7">
      <c r="B150" s="207"/>
      <c r="C150" s="532" t="s">
        <v>11</v>
      </c>
      <c r="D150" s="529" t="s">
        <v>304</v>
      </c>
      <c r="E150" s="529" t="s">
        <v>202</v>
      </c>
      <c r="F150" s="529" t="s">
        <v>305</v>
      </c>
      <c r="G150" s="212"/>
    </row>
    <row r="151" spans="2:7" ht="16.5" thickBot="1">
      <c r="B151" s="207"/>
      <c r="C151" s="533"/>
      <c r="D151" s="530"/>
      <c r="E151" s="530"/>
      <c r="F151" s="530"/>
      <c r="G151" s="212"/>
    </row>
    <row r="152" spans="2:7">
      <c r="B152" s="207"/>
      <c r="C152" s="214">
        <v>1</v>
      </c>
      <c r="D152" s="215" t="str">
        <f>IF(D148=1,Z40,"")</f>
        <v/>
      </c>
      <c r="E152" s="216" t="str">
        <f>'Calculs 2'!Z40</f>
        <v/>
      </c>
      <c r="F152" s="215" t="str">
        <f>IF($D$148=2,$Z$40,"")</f>
        <v/>
      </c>
      <c r="G152" s="212"/>
    </row>
    <row r="153" spans="2:7">
      <c r="B153" s="207"/>
      <c r="C153" s="214">
        <v>2</v>
      </c>
      <c r="D153" s="333" t="str">
        <f>IF(D148=1,Z43,"")</f>
        <v/>
      </c>
      <c r="E153" s="338" t="str">
        <f>'Calculs 2'!Z43</f>
        <v/>
      </c>
      <c r="F153" s="333" t="str">
        <f>IF($D$148=2,$Z$43,"")</f>
        <v/>
      </c>
      <c r="G153" s="212"/>
    </row>
    <row r="154" spans="2:7">
      <c r="B154" s="207"/>
      <c r="C154" s="218">
        <v>3</v>
      </c>
      <c r="D154" s="333" t="str">
        <f>IF(D148=1,Z46,"")</f>
        <v/>
      </c>
      <c r="E154" s="338" t="str">
        <f>'Calculs 2'!Z46</f>
        <v/>
      </c>
      <c r="F154" s="333" t="str">
        <f>IF($D$148=2,$Z$46,"")</f>
        <v/>
      </c>
      <c r="G154" s="212"/>
    </row>
    <row r="155" spans="2:7">
      <c r="B155" s="207"/>
      <c r="C155" s="214">
        <v>4</v>
      </c>
      <c r="D155" s="333" t="str">
        <f>IF(D148=1,Z49,"")</f>
        <v/>
      </c>
      <c r="E155" s="338" t="str">
        <f>'Calculs 2'!Z49</f>
        <v/>
      </c>
      <c r="F155" s="333" t="str">
        <f>IF($D$148=2,$Z$49,"")</f>
        <v/>
      </c>
      <c r="G155" s="212"/>
    </row>
    <row r="156" spans="2:7">
      <c r="B156" s="207"/>
      <c r="C156" s="214">
        <v>5</v>
      </c>
      <c r="D156" s="333" t="str">
        <f>IF(D148=1,Z52,"")</f>
        <v/>
      </c>
      <c r="E156" s="338" t="str">
        <f>'Calculs 2'!Z52</f>
        <v/>
      </c>
      <c r="F156" s="333" t="str">
        <f>IF($D$148=2,$Z$52,"")</f>
        <v/>
      </c>
      <c r="G156" s="212"/>
    </row>
    <row r="157" spans="2:7" ht="16.5" thickBot="1">
      <c r="B157" s="207"/>
      <c r="C157" s="222">
        <v>6</v>
      </c>
      <c r="D157" s="335" t="str">
        <f>IF(D148=1,Z55,"")</f>
        <v/>
      </c>
      <c r="E157" s="336" t="str">
        <f>'Calculs 2'!Z55</f>
        <v/>
      </c>
      <c r="F157" s="335" t="str">
        <f>IF($D$148=2,$Z$55,"")</f>
        <v/>
      </c>
      <c r="G157" s="212"/>
    </row>
    <row r="158" spans="2:7">
      <c r="B158" s="207"/>
      <c r="C158" s="223"/>
      <c r="D158" s="224"/>
      <c r="E158" s="224"/>
      <c r="F158" s="12"/>
      <c r="G158" s="212"/>
    </row>
    <row r="159" spans="2:7">
      <c r="B159" s="207"/>
      <c r="C159" s="225"/>
      <c r="D159" s="226"/>
      <c r="E159" s="226"/>
      <c r="F159" s="12"/>
      <c r="G159" s="212"/>
    </row>
    <row r="160" spans="2:7" ht="16.5" thickBot="1">
      <c r="B160" s="208"/>
      <c r="C160" s="209"/>
      <c r="D160" s="209"/>
      <c r="E160" s="209"/>
      <c r="F160" s="209"/>
      <c r="G160" s="210"/>
    </row>
    <row r="163" spans="2:7" ht="16.5" thickBot="1"/>
    <row r="164" spans="2:7">
      <c r="B164" s="206"/>
      <c r="C164" s="213"/>
      <c r="D164" s="213"/>
      <c r="E164" s="213"/>
      <c r="F164" s="213"/>
      <c r="G164" s="211"/>
    </row>
    <row r="165" spans="2:7" ht="20.25">
      <c r="B165" s="207"/>
      <c r="C165" s="531" t="s">
        <v>214</v>
      </c>
      <c r="D165" s="531"/>
      <c r="E165" s="531"/>
      <c r="F165" s="12"/>
      <c r="G165" s="212"/>
    </row>
    <row r="166" spans="2:7">
      <c r="B166" s="207"/>
      <c r="C166" s="12"/>
      <c r="D166" s="12"/>
      <c r="E166" s="12"/>
      <c r="F166" s="12"/>
      <c r="G166" s="212"/>
    </row>
    <row r="167" spans="2:7">
      <c r="B167" s="207"/>
      <c r="C167" s="204" t="s">
        <v>299</v>
      </c>
      <c r="D167" s="341">
        <v>1</v>
      </c>
      <c r="E167" s="204"/>
      <c r="F167" s="12"/>
      <c r="G167" s="212"/>
    </row>
    <row r="168" spans="2:7" ht="16.5" thickBot="1">
      <c r="B168" s="207"/>
      <c r="C168" s="204"/>
      <c r="D168" s="204"/>
      <c r="E168" s="204"/>
      <c r="F168" s="12"/>
      <c r="G168" s="212"/>
    </row>
    <row r="169" spans="2:7">
      <c r="B169" s="207"/>
      <c r="C169" s="532" t="s">
        <v>11</v>
      </c>
      <c r="D169" s="529" t="s">
        <v>304</v>
      </c>
      <c r="E169" s="529" t="s">
        <v>202</v>
      </c>
      <c r="F169" s="529" t="s">
        <v>305</v>
      </c>
      <c r="G169" s="212"/>
    </row>
    <row r="170" spans="2:7" ht="16.5" thickBot="1">
      <c r="B170" s="207"/>
      <c r="C170" s="533"/>
      <c r="D170" s="530"/>
      <c r="E170" s="530"/>
      <c r="F170" s="530"/>
      <c r="G170" s="212"/>
    </row>
    <row r="171" spans="2:7">
      <c r="B171" s="207"/>
      <c r="C171" s="235">
        <v>1</v>
      </c>
      <c r="D171" s="215" t="str">
        <f>IF(D167=1,Z65,"")</f>
        <v/>
      </c>
      <c r="E171" s="215" t="str">
        <f>'Calculs 2'!Z69</f>
        <v/>
      </c>
      <c r="F171" s="14" t="str">
        <f>IF($D$167=2,Z65,"")</f>
        <v/>
      </c>
      <c r="G171" s="212"/>
    </row>
    <row r="172" spans="2:7">
      <c r="B172" s="207"/>
      <c r="C172" s="235">
        <v>2</v>
      </c>
      <c r="D172" s="333" t="str">
        <f>IF(D167=1,Z68,"")</f>
        <v/>
      </c>
      <c r="E172" s="333" t="str">
        <f>'Calculs 2'!Z72</f>
        <v/>
      </c>
      <c r="F172" s="334" t="str">
        <f>IF(D167=2,Z68,"")</f>
        <v/>
      </c>
      <c r="G172" s="212"/>
    </row>
    <row r="173" spans="2:7">
      <c r="B173" s="207"/>
      <c r="C173" s="218">
        <v>3</v>
      </c>
      <c r="D173" s="333" t="str">
        <f>IF(D167=1,Z71,"")</f>
        <v/>
      </c>
      <c r="E173" s="333" t="str">
        <f>'Calculs 2'!Z75</f>
        <v/>
      </c>
      <c r="F173" s="334" t="str">
        <f>IF($D$167=2,Z71,"")</f>
        <v/>
      </c>
      <c r="G173" s="212"/>
    </row>
    <row r="174" spans="2:7">
      <c r="B174" s="207"/>
      <c r="C174" s="235">
        <v>4</v>
      </c>
      <c r="D174" s="333" t="str">
        <f>IF(D167=1,Z74,"")</f>
        <v/>
      </c>
      <c r="E174" s="333" t="str">
        <f>'Calculs 2'!Z78</f>
        <v/>
      </c>
      <c r="F174" s="334" t="str">
        <f>IF($D$167=2,Z74,"")</f>
        <v/>
      </c>
      <c r="G174" s="212"/>
    </row>
    <row r="175" spans="2:7">
      <c r="B175" s="207"/>
      <c r="C175" s="235">
        <v>5</v>
      </c>
      <c r="D175" s="333" t="str">
        <f>IF(D167=1,Z77,"")</f>
        <v/>
      </c>
      <c r="E175" s="333" t="str">
        <f>'Calculs 2'!Z81</f>
        <v/>
      </c>
      <c r="F175" s="334" t="str">
        <f>IF($D$167=2,Z77,"")</f>
        <v/>
      </c>
      <c r="G175" s="212"/>
    </row>
    <row r="176" spans="2:7">
      <c r="B176" s="207"/>
      <c r="C176" s="218">
        <v>6</v>
      </c>
      <c r="D176" s="333" t="str">
        <f>IF(D167=1,Z80,"")</f>
        <v/>
      </c>
      <c r="E176" s="333" t="str">
        <f>'Calculs 2'!Z84</f>
        <v/>
      </c>
      <c r="F176" s="334" t="str">
        <f>IF($D$167=2,Z80,"")</f>
        <v/>
      </c>
      <c r="G176" s="212"/>
    </row>
    <row r="177" spans="2:7">
      <c r="B177" s="207"/>
      <c r="C177" s="218">
        <v>7</v>
      </c>
      <c r="D177" s="333" t="str">
        <f>IF(D167=1,Z83,"")</f>
        <v/>
      </c>
      <c r="E177" s="333" t="str">
        <f>'Calculs 2'!Z87</f>
        <v/>
      </c>
      <c r="F177" s="334" t="str">
        <f>IF($D$167=2,Z83,"")</f>
        <v/>
      </c>
      <c r="G177" s="212"/>
    </row>
    <row r="178" spans="2:7">
      <c r="B178" s="207"/>
      <c r="C178" s="218">
        <v>8</v>
      </c>
      <c r="D178" s="333" t="str">
        <f>IF(D167=1,Z86,"")</f>
        <v/>
      </c>
      <c r="E178" s="333" t="str">
        <f>'Calculs 2'!Z90</f>
        <v/>
      </c>
      <c r="F178" s="334" t="str">
        <f>IF($D$167=2,Z86,"")</f>
        <v/>
      </c>
      <c r="G178" s="212"/>
    </row>
    <row r="179" spans="2:7">
      <c r="B179" s="207"/>
      <c r="C179" s="218">
        <v>9</v>
      </c>
      <c r="D179" s="333" t="str">
        <f>IF(D167=1,Z89,"")</f>
        <v/>
      </c>
      <c r="E179" s="333" t="str">
        <f>'Calculs 2'!Z93</f>
        <v/>
      </c>
      <c r="F179" s="334" t="str">
        <f>IF($D$167=2,Z89,"")</f>
        <v/>
      </c>
      <c r="G179" s="212"/>
    </row>
    <row r="180" spans="2:7">
      <c r="B180" s="207"/>
      <c r="C180" s="218">
        <v>10</v>
      </c>
      <c r="D180" s="333" t="str">
        <f>IF(D167=1,Z92,"")</f>
        <v/>
      </c>
      <c r="E180" s="333" t="str">
        <f>'Calculs 2'!Z96</f>
        <v/>
      </c>
      <c r="F180" s="334" t="str">
        <f>IF($D$167=2,Z92,"")</f>
        <v/>
      </c>
      <c r="G180" s="212"/>
    </row>
    <row r="181" spans="2:7">
      <c r="B181" s="207"/>
      <c r="C181" s="218">
        <v>11</v>
      </c>
      <c r="D181" s="333" t="str">
        <f>IF(D167=1,Z95,"")</f>
        <v/>
      </c>
      <c r="E181" s="333" t="str">
        <f>'Calculs 2'!Z99</f>
        <v/>
      </c>
      <c r="F181" s="334" t="str">
        <f>IF($D$167=2,Z95,"")</f>
        <v/>
      </c>
      <c r="G181" s="212"/>
    </row>
    <row r="182" spans="2:7" ht="16.5" thickBot="1">
      <c r="B182" s="207"/>
      <c r="C182" s="219">
        <v>12</v>
      </c>
      <c r="D182" s="335" t="str">
        <f>IF(D167=1,Z98,"")</f>
        <v/>
      </c>
      <c r="E182" s="335" t="str">
        <f>'Calculs 2'!Z102</f>
        <v/>
      </c>
      <c r="F182" s="337" t="str">
        <f>IF($D$167=2,Z98,"")</f>
        <v/>
      </c>
      <c r="G182" s="212"/>
    </row>
    <row r="183" spans="2:7">
      <c r="B183" s="207"/>
      <c r="C183" s="223"/>
      <c r="D183" s="224"/>
      <c r="E183" s="224"/>
      <c r="F183" s="12"/>
      <c r="G183" s="212"/>
    </row>
    <row r="184" spans="2:7">
      <c r="B184" s="207"/>
      <c r="C184" s="225"/>
      <c r="D184" s="226"/>
      <c r="E184" s="226"/>
      <c r="F184" s="12"/>
      <c r="G184" s="212"/>
    </row>
    <row r="185" spans="2:7" ht="16.5" thickBot="1">
      <c r="B185" s="208"/>
      <c r="C185" s="209"/>
      <c r="D185" s="209"/>
      <c r="E185" s="209"/>
      <c r="F185" s="209"/>
      <c r="G185" s="210"/>
    </row>
    <row r="188" spans="2:7" ht="16.5" thickBot="1"/>
    <row r="189" spans="2:7">
      <c r="B189" s="241"/>
      <c r="C189" s="242"/>
      <c r="D189" s="242"/>
      <c r="E189" s="242"/>
      <c r="F189" s="242"/>
      <c r="G189" s="211"/>
    </row>
    <row r="190" spans="2:7" ht="20.25">
      <c r="B190" s="243"/>
      <c r="C190" s="534" t="s">
        <v>215</v>
      </c>
      <c r="D190" s="534"/>
      <c r="E190" s="534"/>
      <c r="F190" s="204"/>
      <c r="G190" s="212"/>
    </row>
    <row r="191" spans="2:7">
      <c r="B191" s="243"/>
      <c r="C191" s="75"/>
      <c r="D191" s="75"/>
      <c r="E191" s="75"/>
      <c r="F191" s="204"/>
      <c r="G191" s="212"/>
    </row>
    <row r="192" spans="2:7">
      <c r="B192" s="243"/>
      <c r="C192" s="204" t="s">
        <v>299</v>
      </c>
      <c r="D192" s="340">
        <v>2</v>
      </c>
      <c r="E192" s="75"/>
      <c r="F192" s="204"/>
      <c r="G192" s="212"/>
    </row>
    <row r="193" spans="2:7" ht="16.5" thickBot="1">
      <c r="B193" s="243"/>
      <c r="C193" s="75"/>
      <c r="D193" s="75"/>
      <c r="E193" s="75"/>
      <c r="F193" s="204"/>
      <c r="G193" s="212"/>
    </row>
    <row r="194" spans="2:7">
      <c r="B194" s="243"/>
      <c r="C194" s="532" t="s">
        <v>11</v>
      </c>
      <c r="D194" s="529" t="s">
        <v>304</v>
      </c>
      <c r="E194" s="529" t="s">
        <v>202</v>
      </c>
      <c r="F194" s="529" t="s">
        <v>305</v>
      </c>
      <c r="G194" s="212"/>
    </row>
    <row r="195" spans="2:7" ht="16.5" thickBot="1">
      <c r="B195" s="243"/>
      <c r="C195" s="533"/>
      <c r="D195" s="530"/>
      <c r="E195" s="535"/>
      <c r="F195" s="530"/>
      <c r="G195" s="212"/>
    </row>
    <row r="196" spans="2:7">
      <c r="B196" s="243"/>
      <c r="C196" s="235">
        <v>1</v>
      </c>
      <c r="D196" s="217" t="str">
        <f>IF($D$192=1,Z109,"")</f>
        <v/>
      </c>
      <c r="E196" s="217" t="str">
        <f>'Calculs 2'!Z116</f>
        <v/>
      </c>
      <c r="F196" s="330" t="str">
        <f>IF($D$192=2,Z109,"")</f>
        <v/>
      </c>
      <c r="G196" s="212"/>
    </row>
    <row r="197" spans="2:7">
      <c r="B197" s="243"/>
      <c r="C197" s="235">
        <v>2</v>
      </c>
      <c r="D197" s="217" t="str">
        <f>IF($D$192=1,Z112,"")</f>
        <v/>
      </c>
      <c r="E197" s="217" t="str">
        <f>'Calculs 2'!Z119</f>
        <v/>
      </c>
      <c r="F197" s="331" t="str">
        <f>IF($D$192=2,Z112,"")</f>
        <v/>
      </c>
      <c r="G197" s="212"/>
    </row>
    <row r="198" spans="2:7">
      <c r="B198" s="243"/>
      <c r="C198" s="235">
        <v>3</v>
      </c>
      <c r="D198" s="217" t="str">
        <f>IF($D$192=1,Z115,"")</f>
        <v/>
      </c>
      <c r="E198" s="217" t="str">
        <f>'Calculs 2'!Z122</f>
        <v/>
      </c>
      <c r="F198" s="331" t="str">
        <f>IF($D$192=2,Z115,"")</f>
        <v/>
      </c>
      <c r="G198" s="212"/>
    </row>
    <row r="199" spans="2:7">
      <c r="B199" s="243"/>
      <c r="C199" s="235">
        <v>4</v>
      </c>
      <c r="D199" s="217" t="str">
        <f>IF($D$192=1,Z118,"")</f>
        <v/>
      </c>
      <c r="E199" s="217" t="str">
        <f>'Calculs 2'!Z125</f>
        <v/>
      </c>
      <c r="F199" s="331" t="str">
        <f>IF($D$192=2,Z118,"")</f>
        <v/>
      </c>
      <c r="G199" s="212"/>
    </row>
    <row r="200" spans="2:7" ht="16.5" thickBot="1">
      <c r="B200" s="243"/>
      <c r="C200" s="235">
        <v>5</v>
      </c>
      <c r="D200" s="217" t="str">
        <f>IF($D$192=1,Z121,"")</f>
        <v/>
      </c>
      <c r="E200" s="217" t="str">
        <f>'Calculs 2'!Z128</f>
        <v/>
      </c>
      <c r="F200" s="332" t="str">
        <f>IF($D$192=2,Z121,"")</f>
        <v/>
      </c>
      <c r="G200" s="212"/>
    </row>
    <row r="201" spans="2:7">
      <c r="B201" s="243"/>
      <c r="C201" s="223"/>
      <c r="D201" s="224"/>
      <c r="E201" s="224"/>
      <c r="F201" s="204"/>
      <c r="G201" s="212"/>
    </row>
    <row r="202" spans="2:7">
      <c r="B202" s="243"/>
      <c r="C202" s="244"/>
      <c r="D202" s="245"/>
      <c r="E202" s="245"/>
      <c r="F202" s="204"/>
      <c r="G202" s="212"/>
    </row>
    <row r="203" spans="2:7" ht="16.5" thickBot="1">
      <c r="B203" s="246"/>
      <c r="C203" s="247"/>
      <c r="D203" s="247"/>
      <c r="E203" s="247"/>
      <c r="F203" s="247"/>
      <c r="G203" s="210"/>
    </row>
  </sheetData>
  <sheetProtection password="CF8B" sheet="1" objects="1" scenarios="1" selectLockedCells="1"/>
  <mergeCells count="116">
    <mergeCell ref="C64:C65"/>
    <mergeCell ref="C48:C49"/>
    <mergeCell ref="B66:H66"/>
    <mergeCell ref="C54:C55"/>
    <mergeCell ref="B45:B46"/>
    <mergeCell ref="B67:B68"/>
    <mergeCell ref="C67:C68"/>
    <mergeCell ref="B64:B65"/>
    <mergeCell ref="B62:G62"/>
    <mergeCell ref="B51:B52"/>
    <mergeCell ref="C51:C52"/>
    <mergeCell ref="B54:B55"/>
    <mergeCell ref="B50:H50"/>
    <mergeCell ref="B53:H53"/>
    <mergeCell ref="B119:H119"/>
    <mergeCell ref="B120:B121"/>
    <mergeCell ref="F150:F151"/>
    <mergeCell ref="F169:F170"/>
    <mergeCell ref="F194:F195"/>
    <mergeCell ref="C165:E165"/>
    <mergeCell ref="C169:C170"/>
    <mergeCell ref="D169:D170"/>
    <mergeCell ref="E169:E170"/>
    <mergeCell ref="C190:E190"/>
    <mergeCell ref="C194:C195"/>
    <mergeCell ref="D194:D195"/>
    <mergeCell ref="E194:E195"/>
    <mergeCell ref="D131:D132"/>
    <mergeCell ref="E131:E132"/>
    <mergeCell ref="C127:E127"/>
    <mergeCell ref="C120:C121"/>
    <mergeCell ref="C146:E146"/>
    <mergeCell ref="C150:C151"/>
    <mergeCell ref="D150:D151"/>
    <mergeCell ref="E150:E151"/>
    <mergeCell ref="C131:C132"/>
    <mergeCell ref="F131:F132"/>
    <mergeCell ref="B108:B109"/>
    <mergeCell ref="C108:C109"/>
    <mergeCell ref="B75:H75"/>
    <mergeCell ref="B76:B77"/>
    <mergeCell ref="C76:C77"/>
    <mergeCell ref="C79:C80"/>
    <mergeCell ref="B81:H81"/>
    <mergeCell ref="B82:B83"/>
    <mergeCell ref="C82:C83"/>
    <mergeCell ref="C97:C98"/>
    <mergeCell ref="B84:H84"/>
    <mergeCell ref="B85:B86"/>
    <mergeCell ref="C85:C86"/>
    <mergeCell ref="B90:H90"/>
    <mergeCell ref="B91:B92"/>
    <mergeCell ref="B78:H78"/>
    <mergeCell ref="B88:B89"/>
    <mergeCell ref="C88:C89"/>
    <mergeCell ref="B19:B20"/>
    <mergeCell ref="C19:C20"/>
    <mergeCell ref="C25:C26"/>
    <mergeCell ref="C16:C17"/>
    <mergeCell ref="C45:C46"/>
    <mergeCell ref="B48:B49"/>
    <mergeCell ref="C28:C29"/>
    <mergeCell ref="B27:H27"/>
    <mergeCell ref="B42:B43"/>
    <mergeCell ref="C42:C43"/>
    <mergeCell ref="B47:H47"/>
    <mergeCell ref="B41:H41"/>
    <mergeCell ref="B44:H44"/>
    <mergeCell ref="L5:P5"/>
    <mergeCell ref="B5:G5"/>
    <mergeCell ref="B6:H6"/>
    <mergeCell ref="B7:B8"/>
    <mergeCell ref="C7:C8"/>
    <mergeCell ref="L37:P37"/>
    <mergeCell ref="B37:G37"/>
    <mergeCell ref="B39:B40"/>
    <mergeCell ref="C39:C40"/>
    <mergeCell ref="B9:H9"/>
    <mergeCell ref="B12:H12"/>
    <mergeCell ref="B15:H15"/>
    <mergeCell ref="B18:H18"/>
    <mergeCell ref="B21:H21"/>
    <mergeCell ref="B24:H24"/>
    <mergeCell ref="B28:B29"/>
    <mergeCell ref="B10:B11"/>
    <mergeCell ref="B25:B26"/>
    <mergeCell ref="C10:C11"/>
    <mergeCell ref="B13:B14"/>
    <mergeCell ref="C13:C14"/>
    <mergeCell ref="B22:B23"/>
    <mergeCell ref="C22:C23"/>
    <mergeCell ref="B16:B17"/>
    <mergeCell ref="L62:P62"/>
    <mergeCell ref="L106:P106"/>
    <mergeCell ref="B113:H113"/>
    <mergeCell ref="B114:B115"/>
    <mergeCell ref="C114:C115"/>
    <mergeCell ref="B117:B118"/>
    <mergeCell ref="C117:C118"/>
    <mergeCell ref="B106:G106"/>
    <mergeCell ref="B110:H110"/>
    <mergeCell ref="B111:B112"/>
    <mergeCell ref="C111:C112"/>
    <mergeCell ref="B93:H93"/>
    <mergeCell ref="B94:B95"/>
    <mergeCell ref="C94:C95"/>
    <mergeCell ref="B96:H96"/>
    <mergeCell ref="B97:B98"/>
    <mergeCell ref="B73:B74"/>
    <mergeCell ref="C73:C74"/>
    <mergeCell ref="B79:B80"/>
    <mergeCell ref="B72:H72"/>
    <mergeCell ref="B70:B71"/>
    <mergeCell ref="C70:C71"/>
    <mergeCell ref="B69:H69"/>
    <mergeCell ref="C91:C92"/>
  </mergeCells>
  <phoneticPr fontId="3" type="noConversion"/>
  <conditionalFormatting sqref="AI40:AI41">
    <cfRule type="cellIs" dxfId="3" priority="6" operator="lessThan">
      <formula>3</formula>
    </cfRule>
  </conditionalFormatting>
  <conditionalFormatting sqref="AI42">
    <cfRule type="cellIs" dxfId="2" priority="5" operator="lessThan">
      <formula>4</formula>
    </cfRule>
  </conditionalFormatting>
  <conditionalFormatting sqref="AI65">
    <cfRule type="cellIs" dxfId="1" priority="4" operator="lessThan">
      <formula>3</formula>
    </cfRule>
  </conditionalFormatting>
  <conditionalFormatting sqref="AI66">
    <cfRule type="cellIs" dxfId="0" priority="3" operator="lessThan">
      <formula>4</formula>
    </cfRule>
  </conditionalFormatting>
  <pageMargins left="0.75" right="0.75" top="1" bottom="1" header="0.5" footer="0.5"/>
  <pageSetup paperSize="9" orientation="portrait" horizontalDpi="4294967292" verticalDpi="4294967292"/>
  <ignoredErrors>
    <ignoredError sqref="N20" emptyCellReference="1"/>
  </ignoredErrors>
  <drawing r:id="rId1"/>
  <legacy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dimension ref="A1:AC128"/>
  <sheetViews>
    <sheetView workbookViewId="0">
      <selection activeCell="F106" sqref="F106"/>
    </sheetView>
  </sheetViews>
  <sheetFormatPr baseColWidth="10" defaultRowHeight="15.75"/>
  <cols>
    <col min="3" max="3" width="27" customWidth="1"/>
    <col min="4" max="9" width="15.875" customWidth="1"/>
  </cols>
  <sheetData>
    <row r="1" spans="2:29" ht="16.5" thickBot="1"/>
    <row r="2" spans="2:29" ht="48" thickBot="1">
      <c r="B2" s="519" t="s">
        <v>37</v>
      </c>
      <c r="C2" s="520"/>
      <c r="D2" s="520"/>
      <c r="E2" s="520"/>
      <c r="F2" s="520"/>
      <c r="G2" s="520"/>
      <c r="H2" s="30" t="s">
        <v>30</v>
      </c>
      <c r="K2" s="25" t="s">
        <v>11</v>
      </c>
      <c r="L2" s="515" t="s">
        <v>38</v>
      </c>
      <c r="M2" s="516"/>
      <c r="N2" s="516"/>
      <c r="O2" s="516"/>
      <c r="P2" s="517"/>
      <c r="S2" s="41" t="s">
        <v>79</v>
      </c>
      <c r="T2" s="41" t="s">
        <v>41</v>
      </c>
      <c r="U2" s="41" t="s">
        <v>40</v>
      </c>
      <c r="V2" s="41" t="s">
        <v>42</v>
      </c>
      <c r="W2" s="42" t="s">
        <v>43</v>
      </c>
      <c r="X2" s="43" t="s">
        <v>16</v>
      </c>
      <c r="Z2" s="42" t="s">
        <v>78</v>
      </c>
      <c r="AA2" s="42" t="s">
        <v>294</v>
      </c>
      <c r="AB2" s="42" t="s">
        <v>224</v>
      </c>
      <c r="AC2" s="42" t="s">
        <v>227</v>
      </c>
    </row>
    <row r="3" spans="2:29" ht="21.75" thickBot="1">
      <c r="B3" s="354"/>
      <c r="C3" s="354"/>
      <c r="D3" s="354"/>
      <c r="E3" s="354"/>
      <c r="F3" s="354"/>
      <c r="G3" s="354"/>
      <c r="H3" s="354"/>
    </row>
    <row r="4" spans="2:29" ht="39.950000000000003" customHeight="1" thickBot="1">
      <c r="B4" s="348">
        <v>1</v>
      </c>
      <c r="C4" s="346" t="s">
        <v>7</v>
      </c>
      <c r="D4" s="11" t="s">
        <v>23</v>
      </c>
      <c r="E4" s="8" t="s">
        <v>24</v>
      </c>
      <c r="F4" s="8" t="s">
        <v>15</v>
      </c>
      <c r="G4" s="6" t="s">
        <v>25</v>
      </c>
      <c r="H4" s="8" t="s">
        <v>8</v>
      </c>
    </row>
    <row r="5" spans="2:29" ht="23.1" customHeight="1" thickBot="1">
      <c r="B5" s="348"/>
      <c r="C5" s="347"/>
      <c r="D5" s="9">
        <v>10</v>
      </c>
      <c r="E5" s="10">
        <v>10</v>
      </c>
      <c r="F5" s="9">
        <v>6</v>
      </c>
      <c r="G5" s="10">
        <v>4</v>
      </c>
      <c r="H5" s="9">
        <v>6</v>
      </c>
      <c r="K5" s="37">
        <v>1</v>
      </c>
      <c r="L5" s="34" t="str">
        <f>IF('Mes objectifs pilotage AP'!D$5&lt;&gt;"",D5,"0")</f>
        <v>0</v>
      </c>
      <c r="M5" s="34" t="str">
        <f>IF('Mes objectifs pilotage AP'!E$5&lt;&gt;"",E5,"0")</f>
        <v>0</v>
      </c>
      <c r="N5" s="34" t="str">
        <f>IF('Mes objectifs pilotage AP'!F$5&lt;&gt;"",F5,"0")</f>
        <v>0</v>
      </c>
      <c r="O5" s="34" t="str">
        <f>IF('Mes objectifs pilotage AP'!G$5&lt;&gt;"",G5,"0")</f>
        <v>0</v>
      </c>
      <c r="P5" s="34" t="str">
        <f>IF('Mes objectifs pilotage AP'!H$5&lt;&gt;"",H5,"0")</f>
        <v>0</v>
      </c>
      <c r="Q5" s="40"/>
      <c r="R5" s="40"/>
      <c r="S5" s="64">
        <f>MIN(L5:P5)</f>
        <v>0</v>
      </c>
      <c r="T5" s="43">
        <f>MAX(L5:P5)</f>
        <v>0</v>
      </c>
      <c r="U5" s="43">
        <f>COUNTIF(L5:P5,"&gt;0")</f>
        <v>0</v>
      </c>
      <c r="V5" s="195" t="str">
        <f>IF(COUNTIF(L5:P5,"&gt;0")=0,"",AVERAGEIFS(L5:P5,L5:P5,"&lt;&gt;0"))</f>
        <v/>
      </c>
      <c r="W5" s="20"/>
      <c r="X5" s="43">
        <f>IF(U5&lt;3,0,4)</f>
        <v>0</v>
      </c>
      <c r="Z5" s="64" t="str">
        <f>IF(COUNTIF(L5:P5,"&gt;0")=0,"",T5-X5)</f>
        <v/>
      </c>
      <c r="AA5" s="43">
        <f>IF(Z5="",0,Z5)</f>
        <v>0</v>
      </c>
      <c r="AB5" s="64" t="str">
        <f>IF(AND(Z5&lt;&gt;"",Calculs!Z8&lt;&gt;"",Z5&gt;Calculs!Z8),"+value","")</f>
        <v/>
      </c>
      <c r="AC5" s="64" t="str">
        <f>IF(AND(Z5&lt;&gt;"",Calculs!Z8&lt;&gt;"",Z5&lt;Calculs!Z8),"-value","")</f>
        <v/>
      </c>
    </row>
    <row r="6" spans="2:29" ht="9.9499999999999993" customHeight="1" thickBot="1">
      <c r="B6" s="357"/>
      <c r="C6" s="357"/>
      <c r="D6" s="357"/>
      <c r="E6" s="357"/>
      <c r="F6" s="357"/>
      <c r="G6" s="357"/>
      <c r="H6" s="523"/>
      <c r="K6" s="137"/>
      <c r="L6" s="131"/>
      <c r="M6" s="131"/>
      <c r="N6" s="131"/>
      <c r="O6" s="131"/>
      <c r="P6" s="131"/>
      <c r="Q6" s="40"/>
      <c r="R6" s="40"/>
      <c r="S6" s="132"/>
      <c r="T6" s="66"/>
      <c r="U6" s="66"/>
      <c r="V6" s="196"/>
      <c r="W6" s="12"/>
      <c r="X6" s="66"/>
      <c r="Z6" s="63"/>
    </row>
    <row r="7" spans="2:29" ht="39.950000000000003" customHeight="1" thickBot="1">
      <c r="B7" s="348">
        <v>2</v>
      </c>
      <c r="C7" s="349" t="s">
        <v>5</v>
      </c>
      <c r="D7" s="6" t="s">
        <v>147</v>
      </c>
      <c r="E7" s="7" t="s">
        <v>0</v>
      </c>
      <c r="F7" s="6" t="s">
        <v>12</v>
      </c>
      <c r="G7" s="7" t="s">
        <v>13</v>
      </c>
      <c r="H7" s="116"/>
      <c r="S7" s="63"/>
      <c r="U7" s="66"/>
      <c r="V7" s="197"/>
      <c r="Z7" s="68"/>
    </row>
    <row r="8" spans="2:29" ht="23.1" customHeight="1" thickBot="1">
      <c r="B8" s="348"/>
      <c r="C8" s="350"/>
      <c r="D8" s="9">
        <v>10</v>
      </c>
      <c r="E8" s="10">
        <v>2</v>
      </c>
      <c r="F8" s="9">
        <v>10</v>
      </c>
      <c r="G8" s="10">
        <v>1</v>
      </c>
      <c r="H8" s="116"/>
      <c r="K8" s="36">
        <v>2</v>
      </c>
      <c r="L8" s="34" t="str">
        <f>IF('Mes objectifs pilotage AP'!D$9&lt;&gt;"",D8,"0")</f>
        <v>0</v>
      </c>
      <c r="M8" s="34" t="str">
        <f>IF('Mes objectifs pilotage AP'!E$9&lt;&gt;"",E8,"0")</f>
        <v>0</v>
      </c>
      <c r="N8" s="34" t="str">
        <f>IF('Mes objectifs pilotage AP'!F$9&lt;&gt;"",F8,"0")</f>
        <v>0</v>
      </c>
      <c r="O8" s="34" t="str">
        <f>IF('Mes objectifs pilotage AP'!G$9&lt;&gt;"",G8,"0")</f>
        <v>0</v>
      </c>
      <c r="P8" s="39"/>
      <c r="S8" s="64">
        <f>MIN(L8:O8)</f>
        <v>0</v>
      </c>
      <c r="T8" s="43">
        <f>MAX(L8:O8)</f>
        <v>0</v>
      </c>
      <c r="U8" s="43">
        <f>COUNTIF(L8:O8,"&gt;0")</f>
        <v>0</v>
      </c>
      <c r="V8" s="195" t="str">
        <f>IF(COUNTIF(L8:O8,"&gt;0")=0,"",AVERAGEIFS(L8:O8,L8:O8,"&lt;&gt;0"))</f>
        <v/>
      </c>
      <c r="W8" s="20"/>
      <c r="X8" s="43"/>
      <c r="Z8" s="43" t="str">
        <f>IF(COUNTIF(L8:O8,"&gt;0")=0,"",S8)</f>
        <v/>
      </c>
      <c r="AA8" s="43">
        <f>IF(Z8="",0,Z8)</f>
        <v>0</v>
      </c>
      <c r="AB8" s="64" t="str">
        <f>IF(AND(Z8&lt;&gt;"",Calculs!Z11&lt;&gt;"",Z8&gt;Calculs!Z11),"+value","")</f>
        <v/>
      </c>
      <c r="AC8" s="64" t="str">
        <f>IF(AND(Z8&lt;&gt;"",Calculs!Z11&lt;&gt;"",Z8&lt;Calculs!Z11),"-value","")</f>
        <v/>
      </c>
    </row>
    <row r="9" spans="2:29" ht="9.9499999999999993" customHeight="1" thickBot="1">
      <c r="B9" s="357"/>
      <c r="C9" s="357"/>
      <c r="D9" s="357"/>
      <c r="E9" s="357"/>
      <c r="F9" s="357"/>
      <c r="G9" s="357"/>
      <c r="H9" s="358"/>
      <c r="K9" s="168"/>
      <c r="L9" s="131"/>
      <c r="M9" s="131"/>
      <c r="N9" s="131"/>
      <c r="O9" s="131"/>
      <c r="P9" s="131"/>
      <c r="S9" s="132"/>
      <c r="T9" s="66"/>
      <c r="U9" s="66"/>
      <c r="V9" s="196"/>
      <c r="W9" s="12"/>
      <c r="X9" s="66"/>
      <c r="Z9" s="68"/>
    </row>
    <row r="10" spans="2:29" ht="39.950000000000003" customHeight="1" thickBot="1">
      <c r="B10" s="348">
        <v>3</v>
      </c>
      <c r="C10" s="346" t="s">
        <v>135</v>
      </c>
      <c r="D10" s="6" t="s">
        <v>26</v>
      </c>
      <c r="E10" s="7" t="s">
        <v>1</v>
      </c>
      <c r="F10" s="6" t="s">
        <v>2</v>
      </c>
      <c r="G10" s="7" t="s">
        <v>3</v>
      </c>
      <c r="H10" s="13"/>
      <c r="S10" s="63"/>
      <c r="U10" s="66"/>
      <c r="V10" s="197"/>
      <c r="Z10" s="68"/>
    </row>
    <row r="11" spans="2:29" ht="23.1" customHeight="1" thickBot="1">
      <c r="B11" s="348"/>
      <c r="C11" s="351"/>
      <c r="D11" s="10">
        <v>10</v>
      </c>
      <c r="E11" s="9">
        <v>10</v>
      </c>
      <c r="F11" s="10">
        <v>10</v>
      </c>
      <c r="G11" s="9">
        <v>10</v>
      </c>
      <c r="H11" s="13"/>
      <c r="K11" s="37">
        <v>3</v>
      </c>
      <c r="L11" s="34" t="str">
        <f>IF('Mes objectifs pilotage AP'!D$13&lt;&gt;"",D11,"0")</f>
        <v>0</v>
      </c>
      <c r="M11" s="34" t="str">
        <f>IF('Mes objectifs pilotage AP'!E$13&lt;&gt;"",E11,"0")</f>
        <v>0</v>
      </c>
      <c r="N11" s="34" t="str">
        <f>IF('Mes objectifs pilotage AP'!F$13&lt;&gt;"",F11,"0")</f>
        <v>0</v>
      </c>
      <c r="O11" s="34" t="str">
        <f>IF('Mes objectifs pilotage AP'!G$13&lt;&gt;"",G11,"0")</f>
        <v>0</v>
      </c>
      <c r="P11" s="35"/>
      <c r="S11" s="64">
        <f>MIN(L11:O11)</f>
        <v>0</v>
      </c>
      <c r="T11" s="43">
        <f>MAX(L11:O11)</f>
        <v>0</v>
      </c>
      <c r="U11" s="43">
        <f>COUNTIF(L11:O11,"&gt;0")</f>
        <v>0</v>
      </c>
      <c r="V11" s="195" t="str">
        <f>IF(COUNTIF(L11:O11,"&gt;0")=0,"",AVERAGEIFS(L11:O11,L11:O11,"&lt;&gt;0"))</f>
        <v/>
      </c>
      <c r="W11" s="20"/>
      <c r="X11" s="43">
        <f>IF(U11&gt;2,0,4)</f>
        <v>4</v>
      </c>
      <c r="Z11" s="43" t="str">
        <f>IF(COUNTIF(L11:P11,"&gt;0")=0,"",S11-X11)</f>
        <v/>
      </c>
      <c r="AA11" s="43">
        <f>IF(Z11="",0,Z11)</f>
        <v>0</v>
      </c>
      <c r="AB11" s="64" t="str">
        <f>IF(AND(Z11&lt;&gt;"",Calculs!Z14&lt;&gt;"",Z11&gt;Calculs!Z14),"+value","")</f>
        <v/>
      </c>
      <c r="AC11" s="64" t="str">
        <f>IF(AND(Z11&lt;&gt;"",Calculs!Z14&lt;&gt;"",Z11&lt;Calculs!Z14),"-value","")</f>
        <v/>
      </c>
    </row>
    <row r="12" spans="2:29" ht="9.9499999999999993" customHeight="1" thickBot="1">
      <c r="B12" s="357"/>
      <c r="C12" s="357"/>
      <c r="D12" s="357"/>
      <c r="E12" s="357"/>
      <c r="F12" s="357"/>
      <c r="G12" s="357"/>
      <c r="H12" s="358"/>
      <c r="K12" s="137"/>
      <c r="L12" s="131"/>
      <c r="M12" s="131"/>
      <c r="N12" s="131"/>
      <c r="O12" s="131"/>
      <c r="P12" s="131"/>
      <c r="S12" s="132"/>
      <c r="T12" s="66"/>
      <c r="U12" s="66"/>
      <c r="V12" s="196"/>
      <c r="W12" s="12"/>
      <c r="X12" s="66"/>
      <c r="Z12" s="68"/>
    </row>
    <row r="13" spans="2:29" ht="63.75" thickBot="1">
      <c r="B13" s="348">
        <v>4</v>
      </c>
      <c r="C13" s="346" t="s">
        <v>136</v>
      </c>
      <c r="D13" s="6" t="s">
        <v>6</v>
      </c>
      <c r="E13" s="7" t="s">
        <v>144</v>
      </c>
      <c r="F13" s="144" t="s">
        <v>27</v>
      </c>
      <c r="G13" s="6" t="s">
        <v>14</v>
      </c>
      <c r="H13" s="116"/>
      <c r="S13" s="63"/>
      <c r="U13" s="66"/>
      <c r="V13" s="197"/>
      <c r="Z13" s="68"/>
    </row>
    <row r="14" spans="2:29" ht="23.1" customHeight="1" thickBot="1">
      <c r="B14" s="348"/>
      <c r="C14" s="351"/>
      <c r="D14" s="9">
        <v>10</v>
      </c>
      <c r="E14" s="10">
        <v>10</v>
      </c>
      <c r="F14" s="9">
        <v>6</v>
      </c>
      <c r="G14" s="10">
        <v>4</v>
      </c>
      <c r="H14" s="116"/>
      <c r="K14" s="36">
        <v>4</v>
      </c>
      <c r="L14" s="34" t="str">
        <f>IF('Mes objectifs pilotage AP'!D$17&lt;&gt;"",D14,"0")</f>
        <v>0</v>
      </c>
      <c r="M14" s="34" t="str">
        <f>IF('Mes objectifs pilotage AP'!E$17&lt;&gt;"",E14,"0")</f>
        <v>0</v>
      </c>
      <c r="N14" s="34" t="str">
        <f>IF('Mes objectifs pilotage AP'!F$17&lt;&gt;"",F14,"0")</f>
        <v>0</v>
      </c>
      <c r="O14" s="34" t="str">
        <f>IF('Mes objectifs pilotage AP'!G$17&lt;&gt;"",G14,"0")</f>
        <v>0</v>
      </c>
      <c r="P14" s="35"/>
      <c r="S14" s="64">
        <f>MIN(L14:O14)</f>
        <v>0</v>
      </c>
      <c r="T14" s="43">
        <f>MAX(L14:O14)</f>
        <v>0</v>
      </c>
      <c r="U14" s="43">
        <f>COUNTIF(L14:O14,"&gt;0")</f>
        <v>0</v>
      </c>
      <c r="V14" s="195" t="str">
        <f>IF(COUNTIF(L14:O14,"&gt;0")=0,"",AVERAGEIFS(L14:O14,L14:O14,"&lt;&gt;0"))</f>
        <v/>
      </c>
      <c r="W14" s="20"/>
      <c r="X14" s="43">
        <f>IF(U14&gt;2,0,4)</f>
        <v>4</v>
      </c>
      <c r="Z14" s="43" t="str">
        <f>IF(COUNTIF(L14:O14,"&gt;0")=0,"",S14-X14)</f>
        <v/>
      </c>
      <c r="AA14" s="43">
        <f>IF(Z14="",0,Z14)</f>
        <v>0</v>
      </c>
      <c r="AB14" s="64" t="str">
        <f>IF(AND(Z14&lt;&gt;"",Calculs!Z17&lt;&gt;"",Z14&gt;Calculs!Z17),"+value","")</f>
        <v/>
      </c>
      <c r="AC14" s="64" t="str">
        <f>IF(AND(Z14&lt;&gt;"",Calculs!Z17&lt;&gt;"",Z14&lt;Calculs!Z17),"-value","")</f>
        <v/>
      </c>
    </row>
    <row r="15" spans="2:29" ht="9.9499999999999993" customHeight="1" thickBot="1">
      <c r="B15" s="357"/>
      <c r="C15" s="357"/>
      <c r="D15" s="357"/>
      <c r="E15" s="357"/>
      <c r="F15" s="357"/>
      <c r="G15" s="357"/>
      <c r="H15" s="524"/>
      <c r="K15" s="168"/>
      <c r="L15" s="131"/>
      <c r="M15" s="131"/>
      <c r="N15" s="131"/>
      <c r="O15" s="131"/>
      <c r="P15" s="131"/>
      <c r="S15" s="132"/>
      <c r="T15" s="66"/>
      <c r="U15" s="66"/>
      <c r="V15" s="196"/>
      <c r="W15" s="12"/>
      <c r="X15" s="66"/>
      <c r="Z15" s="68"/>
    </row>
    <row r="16" spans="2:29" ht="43.5" thickBot="1">
      <c r="B16" s="348">
        <v>5</v>
      </c>
      <c r="C16" s="359" t="s">
        <v>193</v>
      </c>
      <c r="D16" s="6" t="s">
        <v>148</v>
      </c>
      <c r="E16" s="7" t="s">
        <v>149</v>
      </c>
      <c r="F16" s="6" t="s">
        <v>150</v>
      </c>
      <c r="G16" s="7" t="s">
        <v>151</v>
      </c>
      <c r="H16" s="6" t="s">
        <v>152</v>
      </c>
      <c r="S16" s="63"/>
      <c r="U16" s="66"/>
      <c r="V16" s="197"/>
      <c r="Z16" s="68"/>
    </row>
    <row r="17" spans="2:29" ht="23.1" customHeight="1" thickBot="1">
      <c r="B17" s="348"/>
      <c r="C17" s="360"/>
      <c r="D17" s="9">
        <v>6</v>
      </c>
      <c r="E17" s="10">
        <v>10</v>
      </c>
      <c r="F17" s="9">
        <v>3</v>
      </c>
      <c r="G17" s="10">
        <v>7</v>
      </c>
      <c r="H17" s="9">
        <v>7</v>
      </c>
      <c r="K17" s="37">
        <v>5</v>
      </c>
      <c r="L17" s="34" t="str">
        <f>IF('Mes objectifs pilotage AP'!D$21&lt;&gt;"",D17,"0")</f>
        <v>0</v>
      </c>
      <c r="M17" s="34" t="str">
        <f>IF('Mes objectifs pilotage AP'!E$21&lt;&gt;"",E17,"0")</f>
        <v>0</v>
      </c>
      <c r="N17" s="34" t="str">
        <f>IF('Mes objectifs pilotage AP'!F$21&lt;&gt;"",F17,"0")</f>
        <v>0</v>
      </c>
      <c r="O17" s="34" t="str">
        <f>IF('Mes objectifs pilotage AP'!G$21&lt;&gt;"",G17,"0")</f>
        <v>0</v>
      </c>
      <c r="P17" s="34" t="str">
        <f>IF('Mes objectifs pilotage AP'!H$21&lt;&gt;"",H17,"0")</f>
        <v>0</v>
      </c>
      <c r="S17" s="64">
        <f t="shared" ref="S17:S26" si="0">MIN(L17:P17)</f>
        <v>0</v>
      </c>
      <c r="T17" s="43">
        <f>MAX(L17:P17)</f>
        <v>0</v>
      </c>
      <c r="U17" s="43">
        <f t="shared" ref="U17:U26" si="1">COUNTIF(L17:P17,"&gt;0")</f>
        <v>0</v>
      </c>
      <c r="V17" s="195" t="str">
        <f>IF(COUNTIF(L17:P17,"&gt;0")=0,"",AVERAGEIFS(L17:P17,L17:P17,"&lt;&gt;0"))</f>
        <v/>
      </c>
      <c r="W17" s="221" t="str">
        <f>IF(N17="0","",1)</f>
        <v/>
      </c>
      <c r="X17" s="43">
        <f>IF(U17&gt;2,0,3)</f>
        <v>3</v>
      </c>
      <c r="Z17" s="195" t="str">
        <f>IF(COUNTIF(L17:O17,"&gt;0")=0,"",V17-X17)</f>
        <v/>
      </c>
      <c r="AA17" s="195">
        <f>IF(Z17="",0,Z17)</f>
        <v>0</v>
      </c>
      <c r="AB17" s="64" t="str">
        <f>IF(AND(Z17&lt;&gt;"",Calculs!Z20&lt;&gt;"",Z17&gt;Calculs!Z20),"+value","")</f>
        <v/>
      </c>
      <c r="AC17" s="64" t="str">
        <f>IF(AND(Z17&lt;&gt;"",Calculs!Z20&lt;&gt;"",Z17&lt;Calculs!Z20),"-value","")</f>
        <v/>
      </c>
    </row>
    <row r="18" spans="2:29" ht="9.9499999999999993" customHeight="1" thickBot="1">
      <c r="B18" s="357"/>
      <c r="C18" s="357"/>
      <c r="D18" s="357"/>
      <c r="E18" s="357"/>
      <c r="F18" s="357"/>
      <c r="G18" s="357"/>
      <c r="H18" s="357"/>
      <c r="K18" s="137"/>
      <c r="L18" s="131"/>
      <c r="M18" s="131"/>
      <c r="N18" s="131"/>
      <c r="O18" s="131"/>
      <c r="P18" s="131"/>
      <c r="S18" s="132"/>
      <c r="T18" s="66"/>
      <c r="U18" s="66"/>
      <c r="V18" s="196"/>
      <c r="W18" s="167"/>
      <c r="X18" s="66"/>
      <c r="Z18" s="68"/>
    </row>
    <row r="19" spans="2:29" ht="50.1" customHeight="1" thickBot="1">
      <c r="B19" s="348">
        <v>6</v>
      </c>
      <c r="C19" s="346" t="s">
        <v>22</v>
      </c>
      <c r="D19" s="1" t="s">
        <v>29</v>
      </c>
      <c r="E19" s="1" t="s">
        <v>28</v>
      </c>
      <c r="F19" s="4" t="s">
        <v>0</v>
      </c>
      <c r="G19" s="115" t="s">
        <v>199</v>
      </c>
      <c r="H19" s="4" t="s">
        <v>4</v>
      </c>
      <c r="S19" s="63"/>
      <c r="U19" s="66"/>
      <c r="V19" s="197"/>
      <c r="W19" s="44"/>
      <c r="Z19" s="68"/>
    </row>
    <row r="20" spans="2:29" ht="23.1" customHeight="1" thickBot="1">
      <c r="B20" s="348"/>
      <c r="C20" s="347"/>
      <c r="D20" s="2">
        <v>8</v>
      </c>
      <c r="E20" s="2">
        <v>10</v>
      </c>
      <c r="F20" s="3">
        <v>8</v>
      </c>
      <c r="G20" s="2">
        <v>8</v>
      </c>
      <c r="H20" s="5">
        <v>8</v>
      </c>
      <c r="K20" s="36">
        <v>6</v>
      </c>
      <c r="L20" s="34" t="str">
        <f>IF('Mes objectifs pilotage AP'!D$25&lt;&gt;"",D20,"0")</f>
        <v>0</v>
      </c>
      <c r="M20" s="34" t="str">
        <f>IF('Mes objectifs pilotage AP'!E$25&lt;&gt;"",E20,"0")</f>
        <v>0</v>
      </c>
      <c r="N20" s="34" t="str">
        <f>IF('Mes objectifs pilotage AP'!F$25&lt;&gt;"",F20,"0")</f>
        <v>0</v>
      </c>
      <c r="O20" s="34" t="str">
        <f>IF('Mes objectifs pilotage AP'!G$25&lt;&gt;"",G20,"0")</f>
        <v>0</v>
      </c>
      <c r="P20" s="34" t="str">
        <f>IF('Mes objectifs pilotage AP'!H$25&lt;&gt;"",H20,"0")</f>
        <v>0</v>
      </c>
      <c r="S20" s="64">
        <f t="shared" si="0"/>
        <v>0</v>
      </c>
      <c r="T20" s="43">
        <f>MAX(L20:P20)</f>
        <v>0</v>
      </c>
      <c r="U20" s="43">
        <f t="shared" si="1"/>
        <v>0</v>
      </c>
      <c r="V20" s="195" t="str">
        <f>IF(COUNTIF(L20:P20,"&gt;0")=0,"",AVERAGEIFS(L20:P20,L20:P20,"&lt;&gt;0"))</f>
        <v/>
      </c>
      <c r="W20" s="20"/>
      <c r="X20" s="43">
        <f>IF(U20&gt;2,0,3)</f>
        <v>3</v>
      </c>
      <c r="Z20" s="43" t="str">
        <f>IF(COUNTIF(L20:P20,"&gt;0")=0,"",T20-X20)</f>
        <v/>
      </c>
      <c r="AA20" s="43">
        <f>IF(Z20="",0,Z20)</f>
        <v>0</v>
      </c>
      <c r="AB20" s="64" t="str">
        <f>IF(AND(Z20&lt;&gt;"",Calculs!Z23&lt;&gt;"",Z20&gt;Calculs!Z23),"+value","")</f>
        <v/>
      </c>
      <c r="AC20" s="64" t="str">
        <f>IF(AND(Z20&lt;&gt;"",Calculs!Z23&lt;&gt;"",Z20&lt;Calculs!Z23),"-value","")</f>
        <v/>
      </c>
    </row>
    <row r="21" spans="2:29" ht="9.9499999999999993" customHeight="1" thickBot="1">
      <c r="B21" s="357"/>
      <c r="C21" s="357"/>
      <c r="D21" s="357"/>
      <c r="E21" s="357"/>
      <c r="F21" s="357"/>
      <c r="G21" s="357"/>
      <c r="H21" s="523"/>
      <c r="K21" s="168"/>
      <c r="L21" s="131"/>
      <c r="M21" s="131"/>
      <c r="N21" s="131"/>
      <c r="O21" s="131"/>
      <c r="P21" s="131"/>
      <c r="S21" s="132"/>
      <c r="T21" s="66"/>
      <c r="U21" s="66"/>
      <c r="V21" s="196"/>
      <c r="W21" s="12"/>
      <c r="X21" s="66"/>
      <c r="Z21" s="68"/>
    </row>
    <row r="22" spans="2:29" ht="69.95" customHeight="1" thickBot="1">
      <c r="B22" s="348">
        <v>7</v>
      </c>
      <c r="C22" s="346" t="s">
        <v>282</v>
      </c>
      <c r="D22" s="1" t="s">
        <v>10</v>
      </c>
      <c r="E22" s="1" t="s">
        <v>39</v>
      </c>
      <c r="F22" s="25" t="s">
        <v>36</v>
      </c>
      <c r="G22" s="1" t="s">
        <v>9</v>
      </c>
      <c r="H22" s="116"/>
      <c r="S22" s="63"/>
      <c r="U22" s="66"/>
      <c r="V22" s="197"/>
      <c r="Z22" s="68"/>
    </row>
    <row r="23" spans="2:29" ht="23.1" customHeight="1" thickBot="1">
      <c r="B23" s="348"/>
      <c r="C23" s="347"/>
      <c r="D23" s="2">
        <v>10</v>
      </c>
      <c r="E23" s="2">
        <v>10</v>
      </c>
      <c r="F23" s="3">
        <v>8</v>
      </c>
      <c r="G23" s="2">
        <v>4</v>
      </c>
      <c r="H23" s="116"/>
      <c r="K23" s="37">
        <v>7</v>
      </c>
      <c r="L23" s="34" t="str">
        <f>IF('Mes objectifs pilotage AP'!D$29&lt;&gt;"",D23,"0")</f>
        <v>0</v>
      </c>
      <c r="M23" s="34" t="str">
        <f>IF('Mes objectifs pilotage AP'!E$29&lt;&gt;"",E23,"0")</f>
        <v>0</v>
      </c>
      <c r="N23" s="34" t="str">
        <f>IF('Mes objectifs pilotage AP'!F$29&lt;&gt;"",F23,"0")</f>
        <v>0</v>
      </c>
      <c r="O23" s="34" t="str">
        <f>IF('Mes objectifs pilotage AP'!G$29&lt;&gt;"",G23,"0")</f>
        <v>0</v>
      </c>
      <c r="P23" s="35"/>
      <c r="S23" s="64">
        <f>MIN(L23:O23)</f>
        <v>0</v>
      </c>
      <c r="T23" s="43">
        <f>MAX(L23:O23)</f>
        <v>0</v>
      </c>
      <c r="U23" s="43">
        <f>COUNTIF(L23:O23,"&gt;0")</f>
        <v>0</v>
      </c>
      <c r="V23" s="195" t="str">
        <f>IF(COUNTIF(L23:O23,"&gt;0")=0,"",AVERAGEIFS(L23:O23,L23:O23,"&lt;&gt;0"))</f>
        <v/>
      </c>
      <c r="W23" s="20"/>
      <c r="X23" s="43">
        <f>IF(U23&lt;2,0,3)</f>
        <v>0</v>
      </c>
      <c r="Z23" s="43" t="str">
        <f>IF(COUNTIF(L23:O23,"&gt;0")=0,"",S23-X23)</f>
        <v/>
      </c>
      <c r="AA23" s="43">
        <f>IF(Z23="",0,Z23)</f>
        <v>0</v>
      </c>
      <c r="AB23" s="64" t="str">
        <f>IF(AND(Z23&lt;&gt;"",Calculs!Z26&lt;&gt;"",Z23&gt;Calculs!Z26),"+value","")</f>
        <v/>
      </c>
      <c r="AC23" s="64" t="str">
        <f>IF(AND(Z23&lt;&gt;"",Calculs!Z26&lt;&gt;"",Z23&lt;Calculs!Z26),"-value","")</f>
        <v/>
      </c>
    </row>
    <row r="24" spans="2:29" ht="9.9499999999999993" customHeight="1" thickBot="1">
      <c r="B24" s="357"/>
      <c r="C24" s="357"/>
      <c r="D24" s="357"/>
      <c r="E24" s="357"/>
      <c r="F24" s="357"/>
      <c r="G24" s="357"/>
      <c r="H24" s="358"/>
      <c r="K24" s="137"/>
      <c r="L24" s="131"/>
      <c r="M24" s="131"/>
      <c r="N24" s="131"/>
      <c r="O24" s="131"/>
      <c r="P24" s="131"/>
      <c r="S24" s="132"/>
      <c r="T24" s="66"/>
      <c r="U24" s="66"/>
      <c r="V24" s="133"/>
      <c r="W24" s="12"/>
      <c r="X24" s="66"/>
      <c r="Z24" s="68"/>
    </row>
    <row r="25" spans="2:29" ht="69.95" customHeight="1" thickBot="1">
      <c r="B25" s="370">
        <v>8</v>
      </c>
      <c r="C25" s="371" t="s">
        <v>31</v>
      </c>
      <c r="D25" s="21" t="s">
        <v>32</v>
      </c>
      <c r="E25" s="23" t="s">
        <v>33</v>
      </c>
      <c r="F25" s="24" t="s">
        <v>34</v>
      </c>
      <c r="G25" s="22" t="s">
        <v>35</v>
      </c>
      <c r="H25" s="13"/>
      <c r="S25" s="63"/>
      <c r="U25" s="66"/>
      <c r="V25" s="40"/>
      <c r="Z25" s="68"/>
    </row>
    <row r="26" spans="2:29" ht="23.1" customHeight="1" thickBot="1">
      <c r="B26" s="370"/>
      <c r="C26" s="372"/>
      <c r="D26" s="32">
        <v>6</v>
      </c>
      <c r="E26" s="32">
        <v>8</v>
      </c>
      <c r="F26" s="33">
        <v>10</v>
      </c>
      <c r="G26" s="32">
        <v>8</v>
      </c>
      <c r="H26" s="116"/>
      <c r="K26" s="36">
        <v>8</v>
      </c>
      <c r="L26" s="34" t="str">
        <f>IF('Mes objectifs pilotage AP'!D$33&lt;&gt;"",D26,"0")</f>
        <v>0</v>
      </c>
      <c r="M26" s="34" t="str">
        <f>IF('Mes objectifs pilotage AP'!E$33&lt;&gt;"",E26,"0")</f>
        <v>0</v>
      </c>
      <c r="N26" s="34" t="str">
        <f>IF('Mes objectifs pilotage AP'!F$33&lt;&gt;"",F26,"0")</f>
        <v>0</v>
      </c>
      <c r="O26" s="34" t="str">
        <f>IF('Mes objectifs pilotage AP'!G$33&lt;&gt;"",G26,"0")</f>
        <v>0</v>
      </c>
      <c r="P26" s="39"/>
      <c r="S26" s="64">
        <f t="shared" si="0"/>
        <v>0</v>
      </c>
      <c r="T26" s="43">
        <f>MAX(L26:O26)</f>
        <v>0</v>
      </c>
      <c r="U26" s="43">
        <f t="shared" si="1"/>
        <v>0</v>
      </c>
      <c r="V26" s="65" t="str">
        <f>IF(COUNTIF(L26:O26,"&gt;0")=0,"",AVERAGEIFS(L26:O26,L26:O26,"&lt;&gt;0"))</f>
        <v/>
      </c>
      <c r="W26" s="20"/>
      <c r="X26" s="43">
        <f>IF(U26&gt;2,0,3)</f>
        <v>3</v>
      </c>
      <c r="Z26" s="195" t="str">
        <f>IF(COUNTIF(L26:O26,"&gt;0")=0,"",V26-X26)</f>
        <v/>
      </c>
      <c r="AA26" s="43">
        <f>IF(Z26="",0,Z26)</f>
        <v>0</v>
      </c>
      <c r="AB26" s="64" t="str">
        <f>IF(AND(Z26&lt;&gt;"",Calculs!Z29&lt;&gt;"",Z26&gt;Calculs!Z29),"+value","")</f>
        <v/>
      </c>
      <c r="AC26" s="64" t="str">
        <f>IF(AND(Z26&lt;&gt;"",Calculs!Z29&lt;&gt;"",Z26&lt;Calculs!Z29),"-value","")</f>
        <v/>
      </c>
    </row>
    <row r="36" spans="2:29" ht="16.5" thickBot="1"/>
    <row r="37" spans="2:29" ht="48" thickBot="1">
      <c r="B37" s="521" t="s">
        <v>45</v>
      </c>
      <c r="C37" s="522"/>
      <c r="D37" s="522"/>
      <c r="E37" s="522"/>
      <c r="F37" s="522"/>
      <c r="G37" s="522"/>
      <c r="H37" s="48" t="s">
        <v>46</v>
      </c>
      <c r="K37" s="25" t="s">
        <v>11</v>
      </c>
      <c r="L37" s="515" t="s">
        <v>38</v>
      </c>
      <c r="M37" s="516"/>
      <c r="N37" s="516"/>
      <c r="O37" s="516"/>
      <c r="P37" s="517"/>
      <c r="S37" s="41" t="s">
        <v>79</v>
      </c>
      <c r="T37" s="41" t="s">
        <v>41</v>
      </c>
      <c r="U37" s="41" t="s">
        <v>40</v>
      </c>
      <c r="V37" s="41" t="s">
        <v>42</v>
      </c>
      <c r="W37" s="42" t="s">
        <v>43</v>
      </c>
      <c r="X37" s="43" t="s">
        <v>16</v>
      </c>
      <c r="Z37" s="42" t="s">
        <v>78</v>
      </c>
      <c r="AA37" s="42" t="s">
        <v>294</v>
      </c>
      <c r="AB37" s="42" t="s">
        <v>224</v>
      </c>
      <c r="AC37" s="42" t="s">
        <v>227</v>
      </c>
    </row>
    <row r="38" spans="2:29" ht="21.75" thickBot="1">
      <c r="B38" s="79"/>
      <c r="C38" s="79"/>
      <c r="D38" s="79"/>
      <c r="E38" s="79"/>
      <c r="F38" s="79"/>
      <c r="G38" s="79"/>
      <c r="H38" s="80"/>
      <c r="I38" s="62"/>
      <c r="J38" s="62"/>
    </row>
    <row r="39" spans="2:29" ht="72" thickBot="1">
      <c r="B39" s="383">
        <v>1</v>
      </c>
      <c r="C39" s="371" t="s">
        <v>47</v>
      </c>
      <c r="D39" s="49" t="s">
        <v>48</v>
      </c>
      <c r="E39" s="50" t="s">
        <v>49</v>
      </c>
      <c r="F39" s="49" t="s">
        <v>50</v>
      </c>
      <c r="G39" s="50" t="s">
        <v>51</v>
      </c>
      <c r="H39" s="51" t="s">
        <v>52</v>
      </c>
    </row>
    <row r="40" spans="2:29" ht="16.5" thickBot="1">
      <c r="B40" s="383"/>
      <c r="C40" s="372"/>
      <c r="D40" s="52">
        <v>10</v>
      </c>
      <c r="E40" s="53">
        <v>10</v>
      </c>
      <c r="F40" s="52">
        <v>5</v>
      </c>
      <c r="G40" s="53">
        <v>8</v>
      </c>
      <c r="H40" s="52">
        <v>2</v>
      </c>
      <c r="K40" s="37">
        <v>1</v>
      </c>
      <c r="L40" s="34" t="str">
        <f>IF('Mes objectifs organisation AP'!D$5&lt;&gt;"",D40,"0")</f>
        <v>0</v>
      </c>
      <c r="M40" s="34" t="str">
        <f>IF('Mes objectifs organisation AP'!E$5&lt;&gt;"",E40,"0")</f>
        <v>0</v>
      </c>
      <c r="N40" s="34" t="str">
        <f>IF('Mes objectifs organisation AP'!F$5&lt;&gt;"",F40,"0")</f>
        <v>0</v>
      </c>
      <c r="O40" s="34" t="str">
        <f>IF('Mes objectifs organisation AP'!G$5&lt;&gt;"",G40,"0")</f>
        <v>0</v>
      </c>
      <c r="P40" s="34" t="str">
        <f>IF('Mes objectifs organisation AP'!H$5&lt;&gt;"",H40,"0")</f>
        <v>0</v>
      </c>
      <c r="Q40" s="40"/>
      <c r="R40" s="40"/>
      <c r="S40" s="64">
        <f>MIN(L40:P40)</f>
        <v>0</v>
      </c>
      <c r="T40" s="43">
        <f>MAX(L40:P40)</f>
        <v>0</v>
      </c>
      <c r="U40" s="43">
        <f>COUNTIF(L40:P40,"&gt;0")</f>
        <v>0</v>
      </c>
      <c r="V40" s="65" t="str">
        <f>IF(COUNTIF(L40:P40,"&gt;0")=0,"",AVERAGEIFS(L40:P40,L40:P40,"&lt;&gt;0"))</f>
        <v/>
      </c>
      <c r="W40" s="20"/>
      <c r="X40" s="43"/>
      <c r="Z40" s="64" t="str">
        <f>IF(COUNTIF(L40:P40,"&gt;0")=0,"",S40)</f>
        <v/>
      </c>
      <c r="AA40" s="43">
        <f>IF(Z40="",0,Z40)</f>
        <v>0</v>
      </c>
      <c r="AB40" s="64" t="str">
        <f>IF(AND(Z40&lt;&gt;"",Calculs!Z40&lt;&gt;"",Z40&gt;Calculs!Z40),"+value","")</f>
        <v/>
      </c>
      <c r="AC40" s="64" t="str">
        <f>IF(AND(Z40&lt;&gt;"",Calculs!Z40&lt;&gt;"",Z40&lt;Calculs!Z40),"-value","")</f>
        <v/>
      </c>
    </row>
    <row r="41" spans="2:29" ht="27" thickBot="1">
      <c r="B41" s="391"/>
      <c r="C41" s="391"/>
      <c r="D41" s="391"/>
      <c r="E41" s="391"/>
      <c r="F41" s="391"/>
      <c r="G41" s="391"/>
      <c r="H41" s="391"/>
      <c r="K41" s="137"/>
      <c r="L41" s="131"/>
      <c r="M41" s="131"/>
      <c r="N41" s="131"/>
      <c r="O41" s="131"/>
      <c r="P41" s="131"/>
      <c r="Q41" s="40"/>
      <c r="R41" s="40"/>
      <c r="S41" s="132"/>
      <c r="T41" s="66"/>
      <c r="U41" s="66"/>
      <c r="V41" s="133"/>
      <c r="W41" s="12"/>
      <c r="X41" s="66"/>
      <c r="Z41" s="63"/>
    </row>
    <row r="42" spans="2:29" ht="95.25" thickBot="1">
      <c r="B42" s="383">
        <v>2</v>
      </c>
      <c r="C42" s="371" t="s">
        <v>53</v>
      </c>
      <c r="D42" s="54" t="s">
        <v>54</v>
      </c>
      <c r="E42" s="55" t="s">
        <v>55</v>
      </c>
      <c r="F42" s="55" t="s">
        <v>56</v>
      </c>
      <c r="G42" s="55" t="s">
        <v>57</v>
      </c>
      <c r="H42" s="55" t="s">
        <v>58</v>
      </c>
    </row>
    <row r="43" spans="2:29" ht="16.5" thickBot="1">
      <c r="B43" s="383"/>
      <c r="C43" s="372"/>
      <c r="D43" s="56">
        <v>10</v>
      </c>
      <c r="E43" s="32">
        <v>2</v>
      </c>
      <c r="F43" s="56">
        <v>2</v>
      </c>
      <c r="G43" s="32">
        <v>10</v>
      </c>
      <c r="H43" s="56">
        <v>6</v>
      </c>
      <c r="K43" s="36">
        <v>2</v>
      </c>
      <c r="L43" s="34" t="str">
        <f>IF('Mes objectifs organisation AP'!D$9&lt;&gt;"",D43,"0")</f>
        <v>0</v>
      </c>
      <c r="M43" s="34" t="str">
        <f>IF('Mes objectifs organisation AP'!E$9&lt;&gt;"",E43,"0")</f>
        <v>0</v>
      </c>
      <c r="N43" s="34" t="str">
        <f>IF('Mes objectifs organisation AP'!F$9&lt;&gt;"",F43,"0")</f>
        <v>0</v>
      </c>
      <c r="O43" s="34" t="str">
        <f>IF('Mes objectifs organisation AP'!G$9&lt;&gt;"",G43,"0")</f>
        <v>0</v>
      </c>
      <c r="P43" s="34" t="str">
        <f>IF('Mes objectifs organisation AP'!H$9&lt;&gt;"",H43,"0")</f>
        <v>0</v>
      </c>
      <c r="S43" s="64">
        <f>MIN(L43:P43)</f>
        <v>0</v>
      </c>
      <c r="T43" s="43">
        <f>MAX(L43:P43)</f>
        <v>0</v>
      </c>
      <c r="U43" s="43">
        <f>COUNTIF(L43:P43,"&gt;0")</f>
        <v>0</v>
      </c>
      <c r="V43" s="65" t="str">
        <f>IF(COUNTIF(L43:P43,"&gt;0")=0,"",AVERAGEIFS(L43:P43,L43:P43,"&lt;&gt;0"))</f>
        <v/>
      </c>
      <c r="W43" s="20"/>
      <c r="X43" s="43"/>
      <c r="Z43" s="43" t="str">
        <f>IF(COUNTIF(L43:P43,"&gt;0")=0,"",V43)</f>
        <v/>
      </c>
      <c r="AA43" s="43">
        <f>IF(Z43="",0,Z43)</f>
        <v>0</v>
      </c>
      <c r="AB43" s="64" t="str">
        <f>IF(AND(Z43&lt;&gt;"",Calculs!Z43&lt;&gt;"",Z43&gt;Calculs!Z43),"+value","")</f>
        <v/>
      </c>
      <c r="AC43" s="64" t="str">
        <f>IF(AND(Z43&lt;&gt;"",Calculs!Z43&lt;&gt;"",Z43&lt;Calculs!Z43),"-value","")</f>
        <v/>
      </c>
    </row>
    <row r="44" spans="2:29" ht="27" thickBot="1">
      <c r="B44" s="387"/>
      <c r="C44" s="387"/>
      <c r="D44" s="387"/>
      <c r="E44" s="387"/>
      <c r="F44" s="387"/>
      <c r="G44" s="387"/>
      <c r="H44" s="387"/>
      <c r="K44" s="168"/>
      <c r="L44" s="131"/>
      <c r="M44" s="131"/>
      <c r="N44" s="131"/>
      <c r="O44" s="131"/>
      <c r="P44" s="131"/>
      <c r="S44" s="132"/>
      <c r="T44" s="66"/>
      <c r="U44" s="66"/>
      <c r="V44" s="133"/>
      <c r="W44" s="12"/>
      <c r="X44" s="66"/>
      <c r="Z44" s="68"/>
    </row>
    <row r="45" spans="2:29" ht="129" thickBot="1">
      <c r="B45" s="383">
        <v>3</v>
      </c>
      <c r="C45" s="371" t="s">
        <v>59</v>
      </c>
      <c r="D45" s="51" t="s">
        <v>60</v>
      </c>
      <c r="E45" s="51" t="s">
        <v>61</v>
      </c>
      <c r="F45" s="51" t="s">
        <v>62</v>
      </c>
      <c r="G45" s="50" t="s">
        <v>63</v>
      </c>
      <c r="H45" s="49" t="s">
        <v>64</v>
      </c>
    </row>
    <row r="46" spans="2:29" ht="16.5" thickBot="1">
      <c r="B46" s="383"/>
      <c r="C46" s="390"/>
      <c r="D46" s="52">
        <v>8</v>
      </c>
      <c r="E46" s="53">
        <v>10</v>
      </c>
      <c r="F46" s="52">
        <v>10</v>
      </c>
      <c r="G46" s="53">
        <v>2</v>
      </c>
      <c r="H46" s="52">
        <v>1</v>
      </c>
      <c r="K46" s="37">
        <v>3</v>
      </c>
      <c r="L46" s="34" t="str">
        <f>IF('Mes objectifs organisation AP'!D$13&lt;&gt;"",D46,"0")</f>
        <v>0</v>
      </c>
      <c r="M46" s="34" t="str">
        <f>IF('Mes objectifs organisation AP'!E$13&lt;&gt;"",E46,"0")</f>
        <v>0</v>
      </c>
      <c r="N46" s="34" t="str">
        <f>IF('Mes objectifs organisation AP'!F$13&lt;&gt;"",F46,"0")</f>
        <v>0</v>
      </c>
      <c r="O46" s="34" t="str">
        <f>IF('Mes objectifs organisation AP'!G$13&lt;&gt;"",G46,"0")</f>
        <v>0</v>
      </c>
      <c r="P46" s="34" t="str">
        <f>IF('Mes objectifs organisation AP'!H$13&lt;&gt;"",H46,"0")</f>
        <v>0</v>
      </c>
      <c r="S46" s="64">
        <f>MIN(L46:P46)</f>
        <v>0</v>
      </c>
      <c r="T46" s="43">
        <f>MAX(L46:P46)</f>
        <v>0</v>
      </c>
      <c r="U46" s="43">
        <f>COUNTIF(L46:P46,"&gt;0")</f>
        <v>0</v>
      </c>
      <c r="V46" s="65" t="str">
        <f>IF(COUNTIF(L46:P46,"&gt;0")=0,"",AVERAGEIFS(L46:P46,L46:P46,"&lt;&gt;0"))</f>
        <v/>
      </c>
      <c r="W46" s="20"/>
      <c r="X46" s="43"/>
      <c r="Z46" s="43" t="str">
        <f>IF(COUNTIF(L46:P46,"&gt;0")=0,"",V46)</f>
        <v/>
      </c>
      <c r="AA46" s="43">
        <f>IF(Z46="",0,Z46)</f>
        <v>0</v>
      </c>
      <c r="AB46" s="64" t="str">
        <f>IF(AND(Z46&lt;&gt;"",Calculs!Z46&lt;&gt;"",Z46&gt;Calculs!Z46),"+value","")</f>
        <v/>
      </c>
      <c r="AC46" s="64" t="str">
        <f>IF(AND(Z46&lt;&gt;"",Calculs!Z46&lt;&gt;"",Z46&lt;Calculs!Z46),"-value","")</f>
        <v/>
      </c>
    </row>
    <row r="47" spans="2:29" ht="27" thickBot="1">
      <c r="B47" s="387"/>
      <c r="C47" s="387"/>
      <c r="D47" s="387"/>
      <c r="E47" s="387"/>
      <c r="F47" s="387"/>
      <c r="G47" s="387"/>
      <c r="H47" s="388"/>
      <c r="K47" s="137"/>
      <c r="L47" s="131"/>
      <c r="M47" s="131"/>
      <c r="N47" s="131"/>
      <c r="O47" s="131"/>
      <c r="P47" s="131"/>
      <c r="S47" s="132"/>
      <c r="T47" s="66"/>
      <c r="U47" s="66"/>
      <c r="V47" s="133"/>
      <c r="W47" s="12"/>
      <c r="X47" s="66"/>
      <c r="Z47" s="68"/>
    </row>
    <row r="48" spans="2:29" ht="86.25" thickBot="1">
      <c r="B48" s="383">
        <v>4</v>
      </c>
      <c r="C48" s="371" t="s">
        <v>65</v>
      </c>
      <c r="D48" s="201" t="s">
        <v>66</v>
      </c>
      <c r="E48" s="201" t="s">
        <v>67</v>
      </c>
      <c r="F48" s="58" t="s">
        <v>68</v>
      </c>
      <c r="G48" s="59" t="s">
        <v>69</v>
      </c>
      <c r="H48" s="122"/>
    </row>
    <row r="49" spans="2:29" ht="16.5" thickBot="1">
      <c r="B49" s="383"/>
      <c r="C49" s="390"/>
      <c r="D49" s="33">
        <v>8</v>
      </c>
      <c r="E49" s="60">
        <v>10</v>
      </c>
      <c r="F49" s="56">
        <v>10</v>
      </c>
      <c r="G49" s="32">
        <v>1</v>
      </c>
      <c r="H49" s="122"/>
      <c r="K49" s="36">
        <v>4</v>
      </c>
      <c r="L49" s="34" t="str">
        <f>IF('Mes objectifs organisation AP'!D$17&lt;&gt;"",D49,"0")</f>
        <v>0</v>
      </c>
      <c r="M49" s="34" t="str">
        <f>IF('Mes objectifs organisation AP'!E$17&lt;&gt;"",E49,"0")</f>
        <v>0</v>
      </c>
      <c r="N49" s="34" t="str">
        <f>IF('Mes objectifs organisation AP'!F$17&lt;&gt;"",F49,"0")</f>
        <v>0</v>
      </c>
      <c r="O49" s="34" t="str">
        <f>IF('Mes objectifs organisation AP'!G$17&lt;&gt;"",G49,"0")</f>
        <v>0</v>
      </c>
      <c r="P49" s="35"/>
      <c r="S49" s="64">
        <f>MIN(L49:O49)</f>
        <v>0</v>
      </c>
      <c r="T49" s="43">
        <f>MAX(L49:O49)</f>
        <v>0</v>
      </c>
      <c r="U49" s="43">
        <f>COUNTIF(L49:O49,"&gt;0")</f>
        <v>0</v>
      </c>
      <c r="V49" s="65" t="str">
        <f>IF(COUNTIF(L49:O49,"&gt;0")=0,"",AVERAGEIFS(L49:O49,L49:O49,"&lt;&gt;0"))</f>
        <v/>
      </c>
      <c r="W49" s="20"/>
      <c r="X49" s="43"/>
      <c r="Z49" s="43" t="str">
        <f>IF(COUNTIF(L49:O49,"&gt;0")=0,"",V49)</f>
        <v/>
      </c>
      <c r="AA49" s="43">
        <f>IF(Z49="",0,Z49)</f>
        <v>0</v>
      </c>
      <c r="AB49" s="64" t="str">
        <f>IF(AND(Z49&lt;&gt;"",Calculs!Z49&lt;&gt;"",Z49&gt;Calculs!Z49),"+value","")</f>
        <v/>
      </c>
      <c r="AC49" s="64" t="str">
        <f>IF(AND(Z49&lt;&gt;"",Calculs!Z49&lt;&gt;"",Z49&lt;Calculs!Z49),"-value","")</f>
        <v/>
      </c>
    </row>
    <row r="50" spans="2:29" ht="27" thickBot="1">
      <c r="B50" s="387"/>
      <c r="C50" s="387"/>
      <c r="D50" s="387"/>
      <c r="E50" s="387"/>
      <c r="F50" s="387"/>
      <c r="G50" s="387"/>
      <c r="H50" s="428"/>
      <c r="K50" s="168"/>
      <c r="L50" s="131"/>
      <c r="M50" s="131"/>
      <c r="N50" s="131"/>
      <c r="O50" s="131"/>
      <c r="P50" s="131"/>
      <c r="S50" s="132"/>
      <c r="T50" s="66"/>
      <c r="U50" s="66"/>
      <c r="V50" s="133"/>
      <c r="W50" s="12"/>
      <c r="X50" s="66"/>
      <c r="Z50" s="68"/>
    </row>
    <row r="51" spans="2:29" ht="57.75" thickBot="1">
      <c r="B51" s="383">
        <v>5</v>
      </c>
      <c r="C51" s="385" t="s">
        <v>70</v>
      </c>
      <c r="D51" s="24" t="s">
        <v>71</v>
      </c>
      <c r="E51" s="59" t="s">
        <v>72</v>
      </c>
      <c r="F51" s="59" t="s">
        <v>73</v>
      </c>
      <c r="G51" s="59" t="s">
        <v>197</v>
      </c>
      <c r="H51" s="24" t="s">
        <v>170</v>
      </c>
    </row>
    <row r="52" spans="2:29" ht="16.5" thickBot="1">
      <c r="B52" s="384"/>
      <c r="C52" s="386"/>
      <c r="D52" s="169">
        <v>3</v>
      </c>
      <c r="E52" s="170">
        <v>10</v>
      </c>
      <c r="F52" s="169">
        <v>8</v>
      </c>
      <c r="G52" s="170">
        <v>8</v>
      </c>
      <c r="H52" s="170">
        <v>10</v>
      </c>
      <c r="K52" s="37">
        <v>5</v>
      </c>
      <c r="L52" s="34" t="str">
        <f>IF('Mes objectifs organisation AP'!D$21&lt;&gt;"",D52,"0")</f>
        <v>0</v>
      </c>
      <c r="M52" s="34" t="str">
        <f>IF('Mes objectifs organisation AP'!E$21&lt;&gt;"",E52,"0")</f>
        <v>0</v>
      </c>
      <c r="N52" s="34" t="str">
        <f>IF('Mes objectifs organisation AP'!F$21&lt;&gt;"",F52,"0")</f>
        <v>0</v>
      </c>
      <c r="O52" s="34" t="str">
        <f>IF('Mes objectifs organisation AP'!G$21&lt;&gt;"",G52,"0")</f>
        <v>0</v>
      </c>
      <c r="P52" s="34" t="str">
        <f>IF('Mes objectifs organisation AP'!H$21&lt;&gt;"",H52,"0")</f>
        <v>0</v>
      </c>
      <c r="S52" s="64">
        <f>MIN(L52:P52)</f>
        <v>0</v>
      </c>
      <c r="T52" s="43">
        <f>MAX(L52:P52)</f>
        <v>0</v>
      </c>
      <c r="U52" s="43">
        <f>COUNTIF(L52:P52,"&gt;0")</f>
        <v>0</v>
      </c>
      <c r="V52" s="65" t="str">
        <f>IF(COUNTIF(L52:P52,"&gt;0")=0,"",AVERAGEIFS(L52:P52,L52:P52,"&lt;&gt;0"))</f>
        <v/>
      </c>
      <c r="W52" s="67" t="str">
        <f>IF(N52="0","",1)</f>
        <v/>
      </c>
      <c r="X52" s="43"/>
      <c r="Z52" s="43" t="str">
        <f>IF(COUNTIF(L52:P52,"&gt;0")=0,"",S52)</f>
        <v/>
      </c>
      <c r="AA52" s="43">
        <f>IF(Z52="",0,Z52)</f>
        <v>0</v>
      </c>
      <c r="AB52" s="64" t="str">
        <f>IF(AND(Z52&lt;&gt;"",Calculs!Z52&lt;&gt;"",Z52&gt;Calculs!Z52),"+value","")</f>
        <v/>
      </c>
      <c r="AC52" s="64" t="str">
        <f>IF(AND(Z52&lt;&gt;"",Calculs!Z52&lt;&gt;"",Z52&lt;Calculs!Z52),"-value","")</f>
        <v/>
      </c>
    </row>
    <row r="53" spans="2:29" ht="27" thickBot="1">
      <c r="B53" s="387"/>
      <c r="C53" s="387"/>
      <c r="D53" s="387"/>
      <c r="E53" s="387"/>
      <c r="F53" s="387"/>
      <c r="G53" s="387"/>
      <c r="H53" s="388"/>
      <c r="K53" s="137"/>
      <c r="L53" s="162"/>
      <c r="M53" s="162"/>
      <c r="N53" s="162"/>
      <c r="O53" s="162"/>
      <c r="P53" s="162"/>
      <c r="Q53" s="163"/>
      <c r="R53" s="163"/>
      <c r="S53" s="164"/>
      <c r="T53" s="165"/>
      <c r="U53" s="165"/>
      <c r="V53" s="166"/>
      <c r="W53" s="167"/>
      <c r="X53" s="165"/>
      <c r="Z53" s="68"/>
    </row>
    <row r="54" spans="2:29" ht="57.75" thickBot="1">
      <c r="B54" s="383">
        <v>6</v>
      </c>
      <c r="C54" s="371" t="s">
        <v>74</v>
      </c>
      <c r="D54" s="23" t="s">
        <v>230</v>
      </c>
      <c r="E54" s="23" t="s">
        <v>75</v>
      </c>
      <c r="F54" s="202" t="s">
        <v>76</v>
      </c>
      <c r="G54" s="23" t="s">
        <v>198</v>
      </c>
      <c r="H54" s="123"/>
    </row>
    <row r="55" spans="2:29" ht="16.5" thickBot="1">
      <c r="B55" s="383"/>
      <c r="C55" s="372"/>
      <c r="D55" s="32">
        <v>6</v>
      </c>
      <c r="E55" s="32">
        <v>10</v>
      </c>
      <c r="F55" s="33">
        <v>10</v>
      </c>
      <c r="G55" s="32">
        <v>8</v>
      </c>
      <c r="H55" s="122"/>
      <c r="K55" s="36">
        <v>6</v>
      </c>
      <c r="L55" s="34" t="str">
        <f>IF('Mes objectifs organisation AP'!D$25&lt;&gt;"",D55,"0")</f>
        <v>0</v>
      </c>
      <c r="M55" s="34" t="str">
        <f>IF('Mes objectifs organisation AP'!E$25&lt;&gt;"",E55,"0")</f>
        <v>0</v>
      </c>
      <c r="N55" s="34" t="str">
        <f>IF('Mes objectifs organisation AP'!F$25&lt;&gt;"",F55,"0")</f>
        <v>0</v>
      </c>
      <c r="O55" s="34" t="str">
        <f>IF('Mes objectifs organisation AP'!G$25&lt;&gt;"",G55,"0")</f>
        <v>0</v>
      </c>
      <c r="P55" s="35"/>
      <c r="S55" s="64">
        <f>MIN(L55:O55)</f>
        <v>0</v>
      </c>
      <c r="T55" s="43">
        <f>MAX(L55:O55)</f>
        <v>0</v>
      </c>
      <c r="U55" s="43">
        <f>COUNTIF(L55:O55,"&gt;0")</f>
        <v>0</v>
      </c>
      <c r="V55" s="65" t="str">
        <f>IF(COUNTIF(L55:O55,"&gt;0")=0,"",AVERAGEIFS(L55:O55,L55:O55,"&lt;&gt;0"))</f>
        <v/>
      </c>
      <c r="W55" s="20"/>
      <c r="X55" s="43">
        <f>IF(U55&gt;2,0,2)</f>
        <v>2</v>
      </c>
      <c r="Z55" s="43" t="str">
        <f>IF(COUNTIF(L55:O55,"&gt;0")=0,"",V55-X55)</f>
        <v/>
      </c>
      <c r="AA55" s="43">
        <f>IF(Z55="",0,Z55)</f>
        <v>0</v>
      </c>
      <c r="AB55" s="64" t="str">
        <f>IF(AND(Z55&lt;&gt;"",Calculs!Z55&lt;&gt;"",Z55&gt;Calculs!Z55),"+value","")</f>
        <v/>
      </c>
      <c r="AC55" s="64" t="str">
        <f>IF(AND(Z55&lt;&gt;"",Calculs!Z55&lt;&gt;"",Z55&lt;Calculs!Z55),"-value","")</f>
        <v/>
      </c>
    </row>
    <row r="65" spans="1:29" ht="16.5" thickBot="1"/>
    <row r="66" spans="1:29" ht="48" thickBot="1">
      <c r="B66" s="420" t="s">
        <v>85</v>
      </c>
      <c r="C66" s="421"/>
      <c r="D66" s="421"/>
      <c r="E66" s="421"/>
      <c r="F66" s="421"/>
      <c r="G66" s="421"/>
      <c r="H66" s="48" t="s">
        <v>86</v>
      </c>
      <c r="I66" s="47"/>
      <c r="J66" s="47"/>
      <c r="K66" s="25" t="s">
        <v>11</v>
      </c>
      <c r="L66" s="515" t="s">
        <v>38</v>
      </c>
      <c r="M66" s="516"/>
      <c r="N66" s="516"/>
      <c r="O66" s="516"/>
      <c r="P66" s="517"/>
      <c r="S66" s="41" t="s">
        <v>79</v>
      </c>
      <c r="T66" s="41" t="s">
        <v>41</v>
      </c>
      <c r="U66" s="41" t="s">
        <v>40</v>
      </c>
      <c r="V66" s="41" t="s">
        <v>42</v>
      </c>
      <c r="W66" s="42" t="s">
        <v>43</v>
      </c>
      <c r="X66" s="43" t="s">
        <v>16</v>
      </c>
      <c r="Z66" s="42" t="s">
        <v>78</v>
      </c>
      <c r="AA66" s="42" t="s">
        <v>294</v>
      </c>
      <c r="AB66" s="42" t="s">
        <v>224</v>
      </c>
      <c r="AC66" s="42" t="s">
        <v>227</v>
      </c>
    </row>
    <row r="67" spans="1:29" ht="21.75" thickBot="1">
      <c r="A67" s="62"/>
      <c r="B67" s="97"/>
      <c r="C67" s="97"/>
      <c r="D67" s="97"/>
      <c r="E67" s="97"/>
      <c r="F67" s="97"/>
      <c r="G67" s="97"/>
      <c r="H67" s="80"/>
      <c r="I67" s="99"/>
      <c r="J67" s="99"/>
      <c r="K67" s="19"/>
      <c r="L67" s="66"/>
      <c r="M67" s="66"/>
      <c r="N67" s="66"/>
      <c r="O67" s="66"/>
      <c r="P67" s="66"/>
      <c r="S67" s="95"/>
      <c r="T67" s="95"/>
      <c r="U67" s="95"/>
      <c r="V67" s="95"/>
      <c r="W67" s="96"/>
      <c r="X67" s="66"/>
      <c r="Z67" s="96"/>
    </row>
    <row r="68" spans="1:29" ht="100.5" thickBot="1">
      <c r="B68" s="409">
        <v>1</v>
      </c>
      <c r="C68" s="371" t="s">
        <v>87</v>
      </c>
      <c r="D68" s="49" t="s">
        <v>88</v>
      </c>
      <c r="E68" s="50" t="s">
        <v>89</v>
      </c>
      <c r="F68" s="49" t="s">
        <v>90</v>
      </c>
      <c r="G68" s="50" t="s">
        <v>173</v>
      </c>
      <c r="H68" s="49" t="s">
        <v>91</v>
      </c>
      <c r="I68" s="47"/>
      <c r="J68" s="47"/>
      <c r="K68" s="47"/>
    </row>
    <row r="69" spans="1:29" ht="16.5" thickBot="1">
      <c r="B69" s="409"/>
      <c r="C69" s="372"/>
      <c r="D69" s="52">
        <v>5</v>
      </c>
      <c r="E69" s="53">
        <v>10</v>
      </c>
      <c r="F69" s="52">
        <v>2</v>
      </c>
      <c r="G69" s="53">
        <v>1</v>
      </c>
      <c r="H69" s="53">
        <v>8</v>
      </c>
      <c r="I69" s="47"/>
      <c r="J69" s="47"/>
      <c r="K69" s="37">
        <v>1</v>
      </c>
      <c r="L69" s="34" t="str">
        <f>IF('Mes objectifs démarche AP'!D$5&lt;&gt;"",D69,"0")</f>
        <v>0</v>
      </c>
      <c r="M69" s="34" t="str">
        <f>IF('Mes objectifs démarche AP'!E$5&lt;&gt;"",E69,"0")</f>
        <v>0</v>
      </c>
      <c r="N69" s="34" t="str">
        <f>IF('Mes objectifs démarche AP'!F$5&lt;&gt;"",F69,"0")</f>
        <v>0</v>
      </c>
      <c r="O69" s="34" t="str">
        <f>IF('Mes objectifs démarche AP'!G$5&lt;&gt;"",G69,"0")</f>
        <v>0</v>
      </c>
      <c r="P69" s="34" t="str">
        <f>IF('Mes objectifs démarche AP'!H$5&lt;&gt;"",H69,"0")</f>
        <v>0</v>
      </c>
      <c r="Q69" s="40"/>
      <c r="R69" s="40"/>
      <c r="S69" s="64">
        <f>MIN(L69:P69)</f>
        <v>0</v>
      </c>
      <c r="T69" s="43">
        <f>MAX(L69:P69)</f>
        <v>0</v>
      </c>
      <c r="U69" s="43">
        <f>COUNTIF(L69:P69,"&gt;0")</f>
        <v>0</v>
      </c>
      <c r="V69" s="65" t="str">
        <f>IF(COUNTIF(L69:P69,"&gt;0")=0,"",AVERAGEIFS(L69:P69,L69:P69,"&lt;&gt;0"))</f>
        <v/>
      </c>
      <c r="W69" s="20"/>
      <c r="X69" s="43"/>
      <c r="Z69" s="64" t="str">
        <f>IF(COUNTIF(L69:P69,"&gt;0")=0,"",V69)</f>
        <v/>
      </c>
      <c r="AA69" s="43">
        <f>IF(Z69="",0,Z69)</f>
        <v>0</v>
      </c>
      <c r="AB69" s="64" t="str">
        <f>IF(AND(Z69&lt;&gt;"",Calculs!Z65&lt;&gt;"",Z69&gt;Calculs!Z65),"+value","")</f>
        <v/>
      </c>
      <c r="AC69" s="64" t="str">
        <f>IF(AND(Z69&lt;&gt;"",Calculs!Z65&lt;&gt;"",Z69&lt;Calculs!Z65),"-value","")</f>
        <v/>
      </c>
    </row>
    <row r="70" spans="1:29" ht="27" thickBot="1">
      <c r="B70" s="400"/>
      <c r="C70" s="400"/>
      <c r="D70" s="400"/>
      <c r="E70" s="400"/>
      <c r="F70" s="400"/>
      <c r="G70" s="400"/>
      <c r="H70" s="400"/>
      <c r="I70" s="47"/>
      <c r="J70" s="47"/>
      <c r="K70" s="47"/>
    </row>
    <row r="71" spans="1:29" ht="114.75" thickBot="1">
      <c r="B71" s="409">
        <v>2</v>
      </c>
      <c r="C71" s="371" t="s">
        <v>92</v>
      </c>
      <c r="D71" s="82" t="s">
        <v>93</v>
      </c>
      <c r="E71" s="51" t="s">
        <v>94</v>
      </c>
      <c r="F71" s="51" t="s">
        <v>175</v>
      </c>
      <c r="G71" s="49" t="s">
        <v>174</v>
      </c>
      <c r="H71" s="51" t="s">
        <v>95</v>
      </c>
      <c r="I71" s="116"/>
      <c r="J71" s="19"/>
      <c r="K71" s="47"/>
    </row>
    <row r="72" spans="1:29" ht="16.5" thickBot="1">
      <c r="B72" s="409"/>
      <c r="C72" s="372"/>
      <c r="D72" s="52">
        <v>5</v>
      </c>
      <c r="E72" s="53">
        <v>5</v>
      </c>
      <c r="F72" s="52">
        <v>1</v>
      </c>
      <c r="G72" s="53">
        <v>10</v>
      </c>
      <c r="H72" s="52">
        <v>1</v>
      </c>
      <c r="I72" s="47"/>
      <c r="J72" s="47"/>
      <c r="K72" s="103">
        <v>2</v>
      </c>
      <c r="L72" s="34" t="str">
        <f>IF('Mes objectifs démarche AP'!D$9&lt;&gt;"",D72,"0")</f>
        <v>0</v>
      </c>
      <c r="M72" s="34" t="str">
        <f>IF('Mes objectifs démarche AP'!E$9&lt;&gt;"",E72,"0")</f>
        <v>0</v>
      </c>
      <c r="N72" s="34" t="str">
        <f>IF('Mes objectifs démarche AP'!F$9&lt;&gt;"",F72,"0")</f>
        <v>0</v>
      </c>
      <c r="O72" s="34" t="str">
        <f>IF('Mes objectifs démarche AP'!G$9&lt;&gt;"",G72,"0")</f>
        <v>0</v>
      </c>
      <c r="P72" s="34" t="str">
        <f>IF('Mes objectifs démarche AP'!H$9&lt;&gt;"",H72,"0")</f>
        <v>0</v>
      </c>
      <c r="S72" s="64">
        <f>MIN(L72:P72)</f>
        <v>0</v>
      </c>
      <c r="T72" s="43">
        <f>MAX(L72:P72)</f>
        <v>0</v>
      </c>
      <c r="U72" s="43">
        <f>COUNTIF(L72:P72,"&gt;0")</f>
        <v>0</v>
      </c>
      <c r="V72" s="65" t="str">
        <f>IF(COUNTIF(L72:P72,"&gt;0")=0,"",AVERAGEIFS(L72:P72,L72:P72,"&lt;&gt;0"))</f>
        <v/>
      </c>
      <c r="W72" s="20"/>
      <c r="X72" s="43"/>
      <c r="Z72" s="43" t="str">
        <f>IF(COUNTIF(L72:P72,"&gt;0")=0,"",V72)</f>
        <v/>
      </c>
      <c r="AA72" s="43">
        <f>IF(Z72="",0,Z72)</f>
        <v>0</v>
      </c>
      <c r="AB72" s="64" t="str">
        <f>IF(AND(Z72&lt;&gt;"",Calculs!Z68&lt;&gt;"",Z72&gt;Calculs!Z68),"+value","")</f>
        <v/>
      </c>
      <c r="AC72" s="64" t="str">
        <f>IF(AND(Z72&lt;&gt;"",Calculs!Z68&lt;&gt;"",Z72&lt;Calculs!Z68),"-value","")</f>
        <v/>
      </c>
    </row>
    <row r="73" spans="1:29" ht="27" thickBot="1">
      <c r="B73" s="400"/>
      <c r="C73" s="400"/>
      <c r="D73" s="400"/>
      <c r="E73" s="400"/>
      <c r="F73" s="400"/>
      <c r="G73" s="400"/>
      <c r="H73" s="400"/>
      <c r="I73" s="47"/>
      <c r="J73" s="47"/>
      <c r="K73" s="47"/>
    </row>
    <row r="74" spans="1:29" ht="114.75" thickBot="1">
      <c r="B74" s="409">
        <v>3</v>
      </c>
      <c r="C74" s="371" t="s">
        <v>262</v>
      </c>
      <c r="D74" s="49" t="s">
        <v>176</v>
      </c>
      <c r="E74" s="50" t="s">
        <v>177</v>
      </c>
      <c r="F74" s="49" t="s">
        <v>96</v>
      </c>
      <c r="G74" s="50" t="s">
        <v>97</v>
      </c>
      <c r="H74" s="49" t="s">
        <v>98</v>
      </c>
      <c r="I74" s="47"/>
      <c r="J74" s="47"/>
      <c r="K74" s="47"/>
    </row>
    <row r="75" spans="1:29" ht="16.5" thickBot="1">
      <c r="B75" s="409"/>
      <c r="C75" s="426"/>
      <c r="D75" s="52">
        <v>10</v>
      </c>
      <c r="E75" s="53">
        <v>2</v>
      </c>
      <c r="F75" s="52">
        <v>2</v>
      </c>
      <c r="G75" s="53">
        <v>2</v>
      </c>
      <c r="H75" s="52">
        <v>2</v>
      </c>
      <c r="K75" s="37">
        <v>3</v>
      </c>
      <c r="L75" s="34" t="str">
        <f>IF('Mes objectifs démarche AP'!D$13&lt;&gt;"",D75,"0")</f>
        <v>0</v>
      </c>
      <c r="M75" s="34" t="str">
        <f>IF('Mes objectifs démarche AP'!E$13&lt;&gt;"",E75,"0")</f>
        <v>0</v>
      </c>
      <c r="N75" s="34" t="str">
        <f>IF('Mes objectifs démarche AP'!F$13&lt;&gt;"",F75,"0")</f>
        <v>0</v>
      </c>
      <c r="O75" s="34" t="str">
        <f>IF('Mes objectifs démarche AP'!G$13&lt;&gt;"",G75,"0")</f>
        <v>0</v>
      </c>
      <c r="P75" s="34" t="str">
        <f>IF('Mes objectifs démarche AP'!H$13&lt;&gt;"",H75,"0")</f>
        <v>0</v>
      </c>
      <c r="S75" s="64">
        <f>MIN(L75:P75)</f>
        <v>0</v>
      </c>
      <c r="T75" s="43">
        <f>MAX(L75:P75)</f>
        <v>0</v>
      </c>
      <c r="U75" s="43">
        <f>COUNTIF(L75:P75,"&gt;0")</f>
        <v>0</v>
      </c>
      <c r="V75" s="195" t="str">
        <f>IF(COUNTIF(L75:P75,"&gt;0")=0,"",AVERAGEIFS(L75:P75,L75:P75,"&lt;&gt;0"))</f>
        <v/>
      </c>
      <c r="W75" s="20"/>
      <c r="X75" s="43">
        <f>IF(U75&lt;2,0,1)</f>
        <v>0</v>
      </c>
      <c r="Z75" s="43" t="str">
        <f>IF(COUNTIF(L75:P75,"&gt;0")=0,"",V75-X75)</f>
        <v/>
      </c>
      <c r="AA75" s="43">
        <f>IF(Z75="",0,Z75)</f>
        <v>0</v>
      </c>
      <c r="AB75" s="64" t="str">
        <f>IF(AND(Z75&lt;&gt;"",Calculs!Z71&lt;&gt;"",Z75&gt;Calculs!Z71),"+value","")</f>
        <v/>
      </c>
      <c r="AC75" s="64" t="str">
        <f>IF(AND(Z75&lt;&gt;"",Calculs!Z71&lt;&gt;"",Z75&lt;Calculs!Z71),"-value","")</f>
        <v/>
      </c>
    </row>
    <row r="76" spans="1:29" ht="27" thickBot="1">
      <c r="B76" s="408"/>
      <c r="C76" s="408"/>
      <c r="D76" s="408"/>
      <c r="E76" s="408"/>
      <c r="F76" s="408"/>
      <c r="G76" s="408"/>
      <c r="H76" s="408"/>
      <c r="V76" s="68"/>
    </row>
    <row r="77" spans="1:29" ht="72" thickBot="1">
      <c r="B77" s="409">
        <v>4</v>
      </c>
      <c r="C77" s="385" t="s">
        <v>263</v>
      </c>
      <c r="D77" s="49" t="s">
        <v>99</v>
      </c>
      <c r="E77" s="50" t="s">
        <v>100</v>
      </c>
      <c r="F77" s="49" t="s">
        <v>179</v>
      </c>
      <c r="G77" s="49" t="s">
        <v>101</v>
      </c>
      <c r="H77" s="49" t="s">
        <v>180</v>
      </c>
      <c r="V77" s="68"/>
    </row>
    <row r="78" spans="1:29" ht="16.5" thickBot="1">
      <c r="B78" s="409"/>
      <c r="C78" s="427"/>
      <c r="D78" s="52">
        <v>2</v>
      </c>
      <c r="E78" s="53">
        <v>4</v>
      </c>
      <c r="F78" s="52">
        <v>5</v>
      </c>
      <c r="G78" s="83">
        <v>2</v>
      </c>
      <c r="H78" s="83">
        <v>10</v>
      </c>
      <c r="K78" s="36">
        <v>4</v>
      </c>
      <c r="L78" s="34" t="str">
        <f>IF('Mes objectifs démarche AP'!D$17&lt;&gt;"",D78,"0")</f>
        <v>0</v>
      </c>
      <c r="M78" s="34" t="str">
        <f>IF('Mes objectifs démarche AP'!E$17&lt;&gt;"",E78,"0")</f>
        <v>0</v>
      </c>
      <c r="N78" s="34" t="str">
        <f>IF('Mes objectifs démarche AP'!F$17&lt;&gt;"",F78,"0")</f>
        <v>0</v>
      </c>
      <c r="O78" s="34" t="str">
        <f>IF('Mes objectifs démarche AP'!G$17&lt;&gt;"",G78,"0")</f>
        <v>0</v>
      </c>
      <c r="P78" s="34" t="str">
        <f>IF('Mes objectifs démarche AP'!H$17&lt;&gt;"",H78,"0")</f>
        <v>0</v>
      </c>
      <c r="S78" s="64">
        <f>MIN(L78:P78)</f>
        <v>0</v>
      </c>
      <c r="T78" s="43">
        <f>MAX(L78:P78)</f>
        <v>0</v>
      </c>
      <c r="U78" s="43">
        <f>COUNTIF(L78:P78,"&gt;0")</f>
        <v>0</v>
      </c>
      <c r="V78" s="195" t="str">
        <f>IF(COUNTIF(L78:P78,"&gt;0")=0,"",AVERAGEIFS(L78:P78,L78:P78,"&lt;&gt;0"))</f>
        <v/>
      </c>
      <c r="W78" s="20"/>
      <c r="X78" s="43"/>
      <c r="Z78" s="43" t="str">
        <f>IF(COUNTIF(L78:P78,"&gt;0")=0,"",V78)</f>
        <v/>
      </c>
      <c r="AA78" s="43">
        <f>IF(Z78="",0,Z78)</f>
        <v>0</v>
      </c>
      <c r="AB78" s="64" t="str">
        <f>IF(AND(Z78&lt;&gt;"",Calculs!Z74&lt;&gt;"",Z78&gt;Calculs!Z74),"+value","")</f>
        <v/>
      </c>
      <c r="AC78" s="64" t="str">
        <f>IF(AND(Z78&lt;&gt;"",Calculs!Z74&lt;&gt;"",Z78&lt;Calculs!Z74),"-value","")</f>
        <v/>
      </c>
    </row>
    <row r="79" spans="1:29" ht="27" thickBot="1">
      <c r="B79" s="405"/>
      <c r="C79" s="405"/>
      <c r="D79" s="405"/>
      <c r="E79" s="405"/>
      <c r="F79" s="405"/>
      <c r="G79" s="405"/>
      <c r="H79" s="405"/>
      <c r="V79" s="68"/>
    </row>
    <row r="80" spans="1:29" ht="84" customHeight="1" thickBot="1">
      <c r="B80" s="409">
        <v>5</v>
      </c>
      <c r="C80" s="371" t="s">
        <v>260</v>
      </c>
      <c r="D80" s="49" t="s">
        <v>102</v>
      </c>
      <c r="E80" s="50" t="s">
        <v>181</v>
      </c>
      <c r="F80" s="139" t="s">
        <v>182</v>
      </c>
      <c r="G80" s="49" t="s">
        <v>103</v>
      </c>
      <c r="H80" s="49" t="s">
        <v>276</v>
      </c>
      <c r="V80" s="68"/>
    </row>
    <row r="81" spans="2:29" ht="16.5" thickBot="1">
      <c r="B81" s="409"/>
      <c r="C81" s="390"/>
      <c r="D81" s="52">
        <v>1</v>
      </c>
      <c r="E81" s="53">
        <v>10</v>
      </c>
      <c r="F81" s="52">
        <v>6</v>
      </c>
      <c r="G81" s="53">
        <v>1</v>
      </c>
      <c r="H81" s="52">
        <v>3</v>
      </c>
      <c r="K81" s="37">
        <v>5</v>
      </c>
      <c r="L81" s="34" t="str">
        <f>IF('Mes objectifs démarche AP'!D$21&lt;&gt;"",D81,"0")</f>
        <v>0</v>
      </c>
      <c r="M81" s="34" t="str">
        <f>IF('Mes objectifs démarche AP'!E$21&lt;&gt;"",E81,"0")</f>
        <v>0</v>
      </c>
      <c r="N81" s="34" t="str">
        <f>IF('Mes objectifs démarche AP'!F$21&lt;&gt;"",F81,"0")</f>
        <v>0</v>
      </c>
      <c r="O81" s="34" t="str">
        <f>IF('Mes objectifs démarche AP'!G$21&lt;&gt;"",G81,"0")</f>
        <v>0</v>
      </c>
      <c r="P81" s="34" t="str">
        <f>IF('Mes objectifs démarche AP'!H$21&lt;&gt;"",H81,"0")</f>
        <v>0</v>
      </c>
      <c r="S81" s="64">
        <f>MIN(L81:P81)</f>
        <v>0</v>
      </c>
      <c r="T81" s="43">
        <f>MAX(L81:P81)</f>
        <v>0</v>
      </c>
      <c r="U81" s="43">
        <f>COUNTIF(L81:P81,"&gt;0")</f>
        <v>0</v>
      </c>
      <c r="V81" s="195" t="str">
        <f>IF(COUNTIF(L81:P81,"&gt;0")=0,"",AVERAGEIFS(L81:P81,L81:P81,"&lt;&gt;0"))</f>
        <v/>
      </c>
      <c r="W81" s="67" t="str">
        <f>IF(N81="0","",1)</f>
        <v/>
      </c>
      <c r="X81" s="43"/>
      <c r="Z81" s="43" t="str">
        <f>IF(COUNTIF(L81:P81,"&gt;0")=0,"",V81)</f>
        <v/>
      </c>
      <c r="AA81" s="43">
        <f>IF(Z81="",0,Z81)</f>
        <v>0</v>
      </c>
      <c r="AB81" s="64" t="str">
        <f>IF(AND(Z81&lt;&gt;"",Calculs!Z77&lt;&gt;"",Z81&gt;Calculs!Z77),"+value","")</f>
        <v/>
      </c>
      <c r="AC81" s="64" t="str">
        <f>IF(AND(Z81&lt;&gt;"",Calculs!Z77&lt;&gt;"",Z81&lt;Calculs!Z77),"-value","")</f>
        <v/>
      </c>
    </row>
    <row r="82" spans="2:29" ht="27" thickBot="1">
      <c r="B82" s="408"/>
      <c r="C82" s="408"/>
      <c r="D82" s="408"/>
      <c r="E82" s="408"/>
      <c r="F82" s="408"/>
      <c r="G82" s="408"/>
      <c r="H82" s="408"/>
      <c r="V82" s="68"/>
    </row>
    <row r="83" spans="2:29" ht="114.75" thickBot="1">
      <c r="B83" s="401">
        <v>6</v>
      </c>
      <c r="C83" s="415" t="s">
        <v>261</v>
      </c>
      <c r="D83" s="24" t="s">
        <v>104</v>
      </c>
      <c r="E83" s="54" t="s">
        <v>183</v>
      </c>
      <c r="F83" s="24" t="s">
        <v>105</v>
      </c>
      <c r="G83" s="54" t="s">
        <v>265</v>
      </c>
      <c r="H83" s="24" t="s">
        <v>106</v>
      </c>
      <c r="V83" s="68"/>
    </row>
    <row r="84" spans="2:29" ht="16.5" thickBot="1">
      <c r="B84" s="402"/>
      <c r="C84" s="416"/>
      <c r="D84" s="52">
        <v>5</v>
      </c>
      <c r="E84" s="52">
        <v>6</v>
      </c>
      <c r="F84" s="52">
        <v>10</v>
      </c>
      <c r="G84" s="52">
        <v>4</v>
      </c>
      <c r="H84" s="52">
        <v>2</v>
      </c>
      <c r="K84" s="36">
        <v>6</v>
      </c>
      <c r="L84" s="34" t="str">
        <f>IF('Mes objectifs démarche AP'!D$25&lt;&gt;"",D84,"0")</f>
        <v>0</v>
      </c>
      <c r="M84" s="34" t="str">
        <f>IF('Mes objectifs démarche AP'!E$25&lt;&gt;"",E84,"0")</f>
        <v>0</v>
      </c>
      <c r="N84" s="34" t="str">
        <f>IF('Mes objectifs démarche AP'!F$25&lt;&gt;"",F84,"0")</f>
        <v>0</v>
      </c>
      <c r="O84" s="34" t="str">
        <f>IF('Mes objectifs démarche AP'!G$25&lt;&gt;"",G84,"0")</f>
        <v>0</v>
      </c>
      <c r="P84" s="34" t="str">
        <f>IF('Mes objectifs démarche AP'!H$25&lt;&gt;"",H84,"0")</f>
        <v>0</v>
      </c>
      <c r="S84" s="64">
        <f>MIN(L84:P84)</f>
        <v>0</v>
      </c>
      <c r="T84" s="43">
        <f>MAX(L84:P84)</f>
        <v>0</v>
      </c>
      <c r="U84" s="43">
        <f>COUNTIF(L84:P84,"&gt;0")</f>
        <v>0</v>
      </c>
      <c r="V84" s="195" t="str">
        <f>IF(COUNTIF(L84:P84,"&gt;0")=0,"",AVERAGEIFS(L84:P84,L84:P84,"&lt;&gt;0"))</f>
        <v/>
      </c>
      <c r="W84" s="20"/>
      <c r="X84" s="43">
        <f>IF(U84&lt;3,0,2)</f>
        <v>0</v>
      </c>
      <c r="Z84" s="43" t="str">
        <f>IF(COUNTIF(L84:P84,"&gt;0")=0,"",V84-X84)</f>
        <v/>
      </c>
      <c r="AA84" s="43">
        <f>IF(Z84="",0,Z84)</f>
        <v>0</v>
      </c>
      <c r="AB84" s="64" t="str">
        <f>IF(AND(Z84&lt;&gt;"",Calculs!Z80&lt;&gt;"",Z84&gt;Calculs!Z80),"+value","")</f>
        <v/>
      </c>
      <c r="AC84" s="64" t="str">
        <f>IF(AND(Z84&lt;&gt;"",Calculs!Z80&lt;&gt;"",Z84&lt;Calculs!Z80),"-value","")</f>
        <v/>
      </c>
    </row>
    <row r="85" spans="2:29" ht="27" thickBot="1">
      <c r="B85" s="412"/>
      <c r="C85" s="412"/>
      <c r="D85" s="412"/>
      <c r="E85" s="412"/>
      <c r="F85" s="412"/>
      <c r="G85" s="412"/>
      <c r="H85" s="405"/>
      <c r="V85" s="68"/>
    </row>
    <row r="86" spans="2:29" ht="100.5" thickBot="1">
      <c r="B86" s="401">
        <v>7</v>
      </c>
      <c r="C86" s="413" t="s">
        <v>107</v>
      </c>
      <c r="D86" s="84" t="s">
        <v>108</v>
      </c>
      <c r="E86" s="84" t="s">
        <v>184</v>
      </c>
      <c r="F86" s="84" t="s">
        <v>109</v>
      </c>
      <c r="G86" s="59" t="s">
        <v>185</v>
      </c>
      <c r="H86" s="13"/>
      <c r="V86" s="68"/>
    </row>
    <row r="87" spans="2:29" ht="16.5" thickBot="1">
      <c r="B87" s="402"/>
      <c r="C87" s="414"/>
      <c r="D87" s="52">
        <v>1</v>
      </c>
      <c r="E87" s="52">
        <v>5</v>
      </c>
      <c r="F87" s="52">
        <v>6</v>
      </c>
      <c r="G87" s="85">
        <v>10</v>
      </c>
      <c r="H87" s="13"/>
      <c r="K87" s="37">
        <v>7</v>
      </c>
      <c r="L87" s="34" t="str">
        <f>IF('Mes objectifs démarche AP'!D$29&lt;&gt;"",D87,"0")</f>
        <v>0</v>
      </c>
      <c r="M87" s="34" t="str">
        <f>IF('Mes objectifs démarche AP'!E$29&lt;&gt;"",E87,"0")</f>
        <v>0</v>
      </c>
      <c r="N87" s="34" t="str">
        <f>IF('Mes objectifs démarche AP'!F$29&lt;&gt;"",F87,"0")</f>
        <v>0</v>
      </c>
      <c r="O87" s="34" t="str">
        <f>IF('Mes objectifs démarche AP'!G$29&lt;&gt;"",G87,"0")</f>
        <v>0</v>
      </c>
      <c r="P87" s="35"/>
      <c r="S87" s="64">
        <f>MIN(L87:O87)</f>
        <v>0</v>
      </c>
      <c r="T87" s="43">
        <f>MAX(L87:O87)</f>
        <v>0</v>
      </c>
      <c r="U87" s="43">
        <f>COUNTIF(L87:O87,"&gt;0")</f>
        <v>0</v>
      </c>
      <c r="V87" s="195" t="str">
        <f>IF(COUNTIF(L87:O87,"&gt;0")=0,"",AVERAGEIFS(L87:O87,L87:O87,"&lt;&gt;0"))</f>
        <v/>
      </c>
      <c r="W87" s="20"/>
      <c r="X87" s="43">
        <f>IF(U87&lt;3,0,2)</f>
        <v>0</v>
      </c>
      <c r="Z87" s="43" t="str">
        <f>IF(COUNTIF(L87:O87,"&gt;0")=0,"",V87)</f>
        <v/>
      </c>
      <c r="AA87" s="43">
        <f>IF(Z87="",0,Z87)</f>
        <v>0</v>
      </c>
      <c r="AB87" s="64" t="str">
        <f>IF(AND(Z87&lt;&gt;"",Calculs!Z83&lt;&gt;"",Z87&gt;Calculs!Z83),"+value","")</f>
        <v/>
      </c>
      <c r="AC87" s="64" t="str">
        <f>IF(AND(Z87&lt;&gt;"",Calculs!Z83&lt;&gt;"",Z87&lt;Calculs!Z83),"-value","")</f>
        <v/>
      </c>
    </row>
    <row r="88" spans="2:29" ht="27" thickBot="1">
      <c r="B88" s="408"/>
      <c r="C88" s="408"/>
      <c r="D88" s="408"/>
      <c r="E88" s="408"/>
      <c r="F88" s="408"/>
      <c r="G88" s="408"/>
      <c r="H88" s="405"/>
      <c r="V88" s="68"/>
    </row>
    <row r="89" spans="2:29" ht="104.1" customHeight="1" thickBot="1">
      <c r="B89" s="409">
        <v>8</v>
      </c>
      <c r="C89" s="371" t="s">
        <v>110</v>
      </c>
      <c r="D89" s="24" t="s">
        <v>88</v>
      </c>
      <c r="E89" s="86" t="s">
        <v>266</v>
      </c>
      <c r="F89" s="43" t="s">
        <v>186</v>
      </c>
      <c r="G89" s="59" t="s">
        <v>267</v>
      </c>
      <c r="H89" s="160"/>
      <c r="V89" s="68"/>
    </row>
    <row r="90" spans="2:29" ht="16.5" thickBot="1">
      <c r="B90" s="409"/>
      <c r="C90" s="372"/>
      <c r="D90" s="56">
        <v>2</v>
      </c>
      <c r="E90" s="56">
        <v>10</v>
      </c>
      <c r="F90" s="56">
        <v>5</v>
      </c>
      <c r="G90" s="56">
        <v>2</v>
      </c>
      <c r="H90" s="122"/>
      <c r="K90" s="37">
        <v>8</v>
      </c>
      <c r="L90" s="34" t="str">
        <f>IF('Mes objectifs démarche AP'!D$33&lt;&gt;"",D90,"0")</f>
        <v>0</v>
      </c>
      <c r="M90" s="34" t="str">
        <f>IF('Mes objectifs démarche AP'!E$33&lt;&gt;"",E90,"0")</f>
        <v>0</v>
      </c>
      <c r="N90" s="34" t="str">
        <f>IF('Mes objectifs démarche AP'!F$33&lt;&gt;"",F90,"0")</f>
        <v>0</v>
      </c>
      <c r="O90" s="34" t="str">
        <f>IF('Mes objectifs démarche AP'!G$33&lt;&gt;"",G90,"0")</f>
        <v>0</v>
      </c>
      <c r="P90" s="35"/>
      <c r="S90" s="64">
        <f>MIN(L90:O90)</f>
        <v>0</v>
      </c>
      <c r="T90" s="43">
        <f>MAX(L90:O90)</f>
        <v>0</v>
      </c>
      <c r="U90" s="43">
        <f>COUNTIF(L90:O90,"&gt;0")</f>
        <v>0</v>
      </c>
      <c r="V90" s="195" t="str">
        <f>IF(COUNTIF(L90:O90,"&gt;0")=0,"",AVERAGEIFS(L90:O90,L90:O90,"&lt;&gt;0"))</f>
        <v/>
      </c>
      <c r="W90" s="20"/>
      <c r="X90" s="43">
        <f>IF(U90&lt;2,0,3)</f>
        <v>0</v>
      </c>
      <c r="Z90" s="43" t="str">
        <f>IF(COUNTIF(L90:O90,"&gt;0")=0,"",S90)</f>
        <v/>
      </c>
      <c r="AA90" s="43">
        <f>IF(Z90="",0,Z90)</f>
        <v>0</v>
      </c>
      <c r="AB90" s="64" t="str">
        <f>IF(AND(Z90&lt;&gt;"",Calculs!Z86&lt;&gt;"",Z90&gt;Calculs!Z86),"+value","")</f>
        <v/>
      </c>
      <c r="AC90" s="64" t="str">
        <f>IF(AND(Z90&lt;&gt;"",Calculs!Z86&lt;&gt;"",Z90&lt;Calculs!Z86),"-value","")</f>
        <v/>
      </c>
    </row>
    <row r="91" spans="2:29" ht="27" thickBot="1">
      <c r="B91" s="125"/>
      <c r="C91" s="126"/>
      <c r="D91" s="88"/>
      <c r="E91" s="88"/>
      <c r="F91" s="88"/>
      <c r="G91" s="88"/>
      <c r="H91" s="124"/>
      <c r="K91" s="137"/>
      <c r="L91" s="131"/>
      <c r="M91" s="131"/>
      <c r="N91" s="131"/>
      <c r="O91" s="131"/>
      <c r="P91" s="131"/>
      <c r="S91" s="132"/>
      <c r="T91" s="66"/>
      <c r="U91" s="66"/>
      <c r="V91" s="196"/>
      <c r="W91" s="12"/>
      <c r="X91" s="66"/>
      <c r="Z91" s="68"/>
    </row>
    <row r="92" spans="2:29" ht="48" thickBot="1">
      <c r="B92" s="525">
        <v>9</v>
      </c>
      <c r="C92" s="527" t="s">
        <v>187</v>
      </c>
      <c r="D92" s="134" t="s">
        <v>190</v>
      </c>
      <c r="E92" s="135" t="s">
        <v>189</v>
      </c>
      <c r="F92" s="136" t="s">
        <v>188</v>
      </c>
      <c r="G92" s="136" t="s">
        <v>191</v>
      </c>
      <c r="H92" s="124"/>
      <c r="K92" s="137"/>
      <c r="L92" s="131"/>
      <c r="M92" s="131"/>
      <c r="N92" s="131"/>
      <c r="O92" s="131"/>
      <c r="P92" s="131"/>
      <c r="S92" s="132"/>
      <c r="T92" s="66"/>
      <c r="U92" s="66"/>
      <c r="V92" s="196"/>
      <c r="W92" s="12"/>
      <c r="X92" s="66"/>
      <c r="Z92" s="68"/>
    </row>
    <row r="93" spans="2:29" ht="16.5" thickBot="1">
      <c r="B93" s="526"/>
      <c r="C93" s="528"/>
      <c r="D93" s="138">
        <v>7</v>
      </c>
      <c r="E93" s="138">
        <v>7</v>
      </c>
      <c r="F93" s="138">
        <v>2</v>
      </c>
      <c r="G93" s="138">
        <v>10</v>
      </c>
      <c r="H93" s="124"/>
      <c r="K93" s="37">
        <v>9</v>
      </c>
      <c r="L93" s="34" t="str">
        <f>IF('Mes objectifs démarche AP'!D$37&lt;&gt;"",D93,"0")</f>
        <v>0</v>
      </c>
      <c r="M93" s="34" t="str">
        <f>IF('Mes objectifs démarche AP'!E$37&lt;&gt;"",E93,"0")</f>
        <v>0</v>
      </c>
      <c r="N93" s="34" t="str">
        <f>IF('Mes objectifs démarche AP'!F$37&lt;&gt;"",F93,"0")</f>
        <v>0</v>
      </c>
      <c r="O93" s="34" t="str">
        <f>IF('Mes objectifs démarche AP'!G$37&lt;&gt;"",G93,"0")</f>
        <v>0</v>
      </c>
      <c r="P93" s="35"/>
      <c r="S93" s="64">
        <f>MIN(L93:O93)</f>
        <v>0</v>
      </c>
      <c r="T93" s="43">
        <f>MAX(L93:O93)</f>
        <v>0</v>
      </c>
      <c r="U93" s="43">
        <f>COUNTIF(L93:O93,"&gt;0")</f>
        <v>0</v>
      </c>
      <c r="V93" s="195" t="str">
        <f>IF(COUNTIF(L93:O93,"&gt;0")=0,"",AVERAGEIFS(L93:O93,L93:O93,"&lt;&gt;0"))</f>
        <v/>
      </c>
      <c r="W93" s="20"/>
      <c r="X93" s="43">
        <f>IF(U93&lt;2,0,3)</f>
        <v>0</v>
      </c>
      <c r="Z93" s="43" t="str">
        <f>IF(COUNTIF(L93:O93,"&gt;0")=0,"",V93)</f>
        <v/>
      </c>
      <c r="AA93" s="43">
        <f>IF(Z93="",0,Z93)</f>
        <v>0</v>
      </c>
      <c r="AB93" s="64" t="str">
        <f>IF(AND(Z93&lt;&gt;"",Calculs!Z89&lt;&gt;"",Z93&gt;Calculs!Z89),"+value","")</f>
        <v/>
      </c>
      <c r="AC93" s="64" t="str">
        <f>IF(AND(Z93&lt;&gt;"",Calculs!Z89&lt;&gt;"",Z93&lt;Calculs!Z89),"-value","")</f>
        <v/>
      </c>
    </row>
    <row r="94" spans="2:29" ht="27" thickBot="1">
      <c r="B94" s="405"/>
      <c r="C94" s="405"/>
      <c r="D94" s="405"/>
      <c r="E94" s="405"/>
      <c r="F94" s="405"/>
      <c r="G94" s="405"/>
      <c r="H94" s="405"/>
      <c r="V94" s="68"/>
    </row>
    <row r="95" spans="2:29" ht="60.95" customHeight="1" thickBot="1">
      <c r="B95" s="401">
        <v>10</v>
      </c>
      <c r="C95" s="413" t="s">
        <v>268</v>
      </c>
      <c r="D95" s="24" t="s">
        <v>111</v>
      </c>
      <c r="E95" s="24" t="s">
        <v>287</v>
      </c>
      <c r="F95" s="24" t="s">
        <v>112</v>
      </c>
      <c r="G95" s="24" t="s">
        <v>113</v>
      </c>
      <c r="H95" s="255" t="s">
        <v>288</v>
      </c>
      <c r="V95" s="68"/>
    </row>
    <row r="96" spans="2:29" ht="16.5" thickBot="1">
      <c r="B96" s="402"/>
      <c r="C96" s="414"/>
      <c r="D96" s="33">
        <v>6</v>
      </c>
      <c r="E96" s="33">
        <v>5</v>
      </c>
      <c r="F96" s="33">
        <v>5</v>
      </c>
      <c r="G96" s="33">
        <v>8</v>
      </c>
      <c r="H96" s="257">
        <v>10</v>
      </c>
      <c r="K96" s="76">
        <v>10</v>
      </c>
      <c r="L96" s="34" t="str">
        <f>IF('Mes objectifs démarche AP'!D$41&lt;&gt;"",D96,"0")</f>
        <v>0</v>
      </c>
      <c r="M96" s="34" t="str">
        <f>IF('Mes objectifs démarche AP'!E$41&lt;&gt;"",E96,"0")</f>
        <v>0</v>
      </c>
      <c r="N96" s="34" t="str">
        <f>IF('Mes objectifs démarche AP'!F$41&lt;&gt;"",F96,"0")</f>
        <v>0</v>
      </c>
      <c r="O96" s="34" t="str">
        <f>IF('Mes objectifs démarche AP'!G$41&lt;&gt;"",G96,"0")</f>
        <v>0</v>
      </c>
      <c r="P96" s="34" t="str">
        <f>IF('Mes objectifs démarche AP'!H$41&lt;&gt;"",H96,"0")</f>
        <v>0</v>
      </c>
      <c r="Q96" s="75"/>
      <c r="R96" s="75"/>
      <c r="S96" s="64">
        <f>MIN(L96:P96)</f>
        <v>0</v>
      </c>
      <c r="T96" s="43">
        <f>MAX(L96:P96)</f>
        <v>0</v>
      </c>
      <c r="U96" s="43">
        <f>COUNTIF(L96:P96,"&gt;0")</f>
        <v>0</v>
      </c>
      <c r="V96" s="195" t="str">
        <f>IF(COUNTIF(L96:P96,"&gt;0")=0,"",AVERAGEIFS(L96:P96,L96:P96,"&lt;&gt;0"))</f>
        <v/>
      </c>
      <c r="W96" s="20"/>
      <c r="X96" s="77"/>
      <c r="Y96" s="75"/>
      <c r="Z96" s="43" t="str">
        <f>IF(COUNTIF(L96:P96,"&gt;0")=0,"",V96)</f>
        <v/>
      </c>
      <c r="AA96" s="43">
        <f>IF(Z96="",0,Z96)</f>
        <v>0</v>
      </c>
      <c r="AB96" s="64" t="str">
        <f>IF(AND(Z96&lt;&gt;"",Calculs!Z92&lt;&gt;"",Z96&gt;Calculs!Z92),"+value","")</f>
        <v/>
      </c>
      <c r="AC96" s="64" t="str">
        <f>IF(AND(Z96&lt;&gt;"",Calculs!Z92&lt;&gt;"",Z96&lt;Calculs!Z92),"-value","")</f>
        <v/>
      </c>
    </row>
    <row r="97" spans="2:29" ht="27" thickBot="1">
      <c r="B97" s="408"/>
      <c r="C97" s="408"/>
      <c r="D97" s="408"/>
      <c r="E97" s="408"/>
      <c r="F97" s="408"/>
      <c r="G97" s="408"/>
      <c r="H97" s="405"/>
    </row>
    <row r="98" spans="2:29" ht="86.25" thickBot="1">
      <c r="B98" s="409">
        <v>11</v>
      </c>
      <c r="C98" s="410" t="s">
        <v>114</v>
      </c>
      <c r="D98" s="51" t="s">
        <v>115</v>
      </c>
      <c r="E98" s="51" t="s">
        <v>116</v>
      </c>
      <c r="F98" s="51" t="s">
        <v>326</v>
      </c>
      <c r="G98" s="49" t="s">
        <v>192</v>
      </c>
      <c r="H98" s="237" t="s">
        <v>117</v>
      </c>
    </row>
    <row r="99" spans="2:29" ht="16.5" thickBot="1">
      <c r="B99" s="409"/>
      <c r="C99" s="411"/>
      <c r="D99" s="53">
        <v>6</v>
      </c>
      <c r="E99" s="53">
        <v>5</v>
      </c>
      <c r="F99" s="52">
        <v>9</v>
      </c>
      <c r="G99" s="53">
        <v>10</v>
      </c>
      <c r="H99" s="52">
        <v>5</v>
      </c>
      <c r="K99" s="76">
        <v>11</v>
      </c>
      <c r="L99" s="34" t="str">
        <f>IF('Mes objectifs démarche AP'!D$45&lt;&gt;"",D99,"0")</f>
        <v>0</v>
      </c>
      <c r="M99" s="34" t="str">
        <f>IF('Mes objectifs démarche AP'!E$45&lt;&gt;"",E99,"0")</f>
        <v>0</v>
      </c>
      <c r="N99" s="34" t="str">
        <f>IF('Mes objectifs démarche AP'!F$45&lt;&gt;"",F99,"0")</f>
        <v>0</v>
      </c>
      <c r="O99" s="34" t="str">
        <f>IF('Mes objectifs démarche AP'!G$45&lt;&gt;"",G99,"0")</f>
        <v>0</v>
      </c>
      <c r="P99" s="34" t="str">
        <f>IF('Mes objectifs démarche AP'!H$45&lt;&gt;"",H99,"0")</f>
        <v>0</v>
      </c>
      <c r="Q99" s="75"/>
      <c r="R99" s="75"/>
      <c r="S99" s="64">
        <f>MIN(L99:P99)</f>
        <v>0</v>
      </c>
      <c r="T99" s="43">
        <f>MAX(L99:P99)</f>
        <v>0</v>
      </c>
      <c r="U99" s="43">
        <f>COUNTIF(L99:P99,"&gt;0")</f>
        <v>0</v>
      </c>
      <c r="V99" s="195" t="str">
        <f>IF(COUNTIF(L99:P99,"&gt;0")=0,"",AVERAGEIFS(L99:P99,L99:P99,"&lt;&gt;0"))</f>
        <v/>
      </c>
      <c r="W99" s="20"/>
      <c r="X99" s="77"/>
      <c r="Y99" s="75"/>
      <c r="Z99" s="43" t="str">
        <f>IF(COUNTIF(L99:P99,"&gt;0")=0,"",T99)</f>
        <v/>
      </c>
      <c r="AA99" s="43">
        <f>IF(Z99="",0,Z99)</f>
        <v>0</v>
      </c>
      <c r="AB99" s="64" t="str">
        <f>IF(AND(Z99&lt;&gt;"",Calculs!Z95&lt;&gt;"",Z99&gt;Calculs!Z95),"+value","")</f>
        <v/>
      </c>
      <c r="AC99" s="64" t="str">
        <f>IF(AND(Z99&lt;&gt;"",Calculs!Z95&lt;&gt;"",Z99&lt;Calculs!Z95),"-value","")</f>
        <v/>
      </c>
    </row>
    <row r="100" spans="2:29" ht="27" thickBot="1">
      <c r="B100" s="400"/>
      <c r="C100" s="400"/>
      <c r="D100" s="400"/>
      <c r="E100" s="400"/>
      <c r="F100" s="400"/>
      <c r="G100" s="400"/>
      <c r="H100" s="400"/>
      <c r="V100" s="68"/>
    </row>
    <row r="101" spans="2:29" ht="111" customHeight="1" thickBot="1">
      <c r="B101" s="401">
        <v>12</v>
      </c>
      <c r="C101" s="403" t="s">
        <v>289</v>
      </c>
      <c r="D101" s="88" t="s">
        <v>118</v>
      </c>
      <c r="E101" s="237" t="s">
        <v>290</v>
      </c>
      <c r="F101" s="88" t="s">
        <v>278</v>
      </c>
      <c r="G101" s="237" t="s">
        <v>119</v>
      </c>
      <c r="H101" s="89" t="s">
        <v>120</v>
      </c>
      <c r="V101" s="68"/>
    </row>
    <row r="102" spans="2:29" ht="16.5" thickBot="1">
      <c r="B102" s="402"/>
      <c r="C102" s="404"/>
      <c r="D102" s="33">
        <v>10</v>
      </c>
      <c r="E102" s="60">
        <v>10</v>
      </c>
      <c r="F102" s="33">
        <v>2</v>
      </c>
      <c r="G102" s="33">
        <v>2</v>
      </c>
      <c r="H102" s="90">
        <v>5</v>
      </c>
      <c r="K102" s="76">
        <v>12</v>
      </c>
      <c r="L102" s="34" t="str">
        <f>IF('Mes objectifs démarche AP'!D$49&lt;&gt;"",D102,"0")</f>
        <v>0</v>
      </c>
      <c r="M102" s="34" t="str">
        <f>IF('Mes objectifs démarche AP'!E$49&lt;&gt;"",E102,"0")</f>
        <v>0</v>
      </c>
      <c r="N102" s="34" t="str">
        <f>IF('Mes objectifs démarche AP'!F$49&lt;&gt;"",F102,"0")</f>
        <v>0</v>
      </c>
      <c r="O102" s="34" t="str">
        <f>IF('Mes objectifs démarche AP'!G$49&lt;&gt;"",G102,"0")</f>
        <v>0</v>
      </c>
      <c r="P102" s="34" t="str">
        <f>IF('Mes objectifs démarche AP'!H$49&lt;&gt;"",H102,"0")</f>
        <v>0</v>
      </c>
      <c r="Q102" s="75"/>
      <c r="R102" s="75"/>
      <c r="S102" s="64">
        <f>MIN(L102:P102)</f>
        <v>0</v>
      </c>
      <c r="T102" s="43">
        <f>MAX(L102:P102)</f>
        <v>0</v>
      </c>
      <c r="U102" s="43">
        <f>COUNTIF(L102:P102,"&gt;0")</f>
        <v>0</v>
      </c>
      <c r="V102" s="195" t="str">
        <f>IF(COUNTIF(L102:P102,"&gt;0")=0,"",AVERAGEIFS(L102:P102,L102:P102,"&lt;&gt;0"))</f>
        <v/>
      </c>
      <c r="W102" s="20"/>
      <c r="X102" s="43">
        <f>IF(U102&lt;2,2,0)</f>
        <v>2</v>
      </c>
      <c r="Y102" s="75"/>
      <c r="Z102" s="43" t="str">
        <f>IF(COUNTIF(L102:P102,"&gt;0")=0,"",V102-X102)</f>
        <v/>
      </c>
      <c r="AA102" s="43">
        <f>IF(Z102="",0,Z102)</f>
        <v>0</v>
      </c>
      <c r="AB102" s="64" t="str">
        <f>IF(AND(Z102&lt;&gt;"",Calculs!Z98&lt;&gt;"",Z102&gt;Calculs!Z98),"+value","")</f>
        <v/>
      </c>
      <c r="AC102" s="64" t="str">
        <f>IF(AND(Z102&lt;&gt;"",Calculs!Z98&lt;&gt;"",Z102&lt;Calculs!Z98),"-value","")</f>
        <v/>
      </c>
    </row>
    <row r="112" spans="2:29" ht="16.5" thickBot="1"/>
    <row r="113" spans="2:29" ht="48" thickBot="1">
      <c r="B113" s="420" t="s">
        <v>121</v>
      </c>
      <c r="C113" s="421"/>
      <c r="D113" s="421"/>
      <c r="E113" s="421"/>
      <c r="F113" s="421"/>
      <c r="G113" s="421"/>
      <c r="H113" s="91" t="s">
        <v>122</v>
      </c>
      <c r="K113" s="25" t="s">
        <v>11</v>
      </c>
      <c r="L113" s="515" t="s">
        <v>38</v>
      </c>
      <c r="M113" s="516"/>
      <c r="N113" s="516"/>
      <c r="O113" s="516"/>
      <c r="P113" s="517"/>
      <c r="S113" s="41" t="s">
        <v>79</v>
      </c>
      <c r="T113" s="41" t="s">
        <v>41</v>
      </c>
      <c r="U113" s="41" t="s">
        <v>40</v>
      </c>
      <c r="V113" s="41" t="s">
        <v>42</v>
      </c>
      <c r="W113" s="42" t="s">
        <v>43</v>
      </c>
      <c r="X113" s="43" t="s">
        <v>16</v>
      </c>
      <c r="Z113" s="42" t="s">
        <v>78</v>
      </c>
      <c r="AA113" s="42" t="s">
        <v>294</v>
      </c>
      <c r="AB113" s="42" t="s">
        <v>224</v>
      </c>
      <c r="AC113" s="42" t="s">
        <v>227</v>
      </c>
    </row>
    <row r="114" spans="2:29" ht="21" thickBot="1">
      <c r="B114" s="97"/>
      <c r="C114" s="97"/>
      <c r="D114" s="97"/>
      <c r="E114" s="97"/>
      <c r="F114" s="97"/>
      <c r="G114" s="97"/>
      <c r="H114" s="98"/>
      <c r="I114" s="62"/>
      <c r="J114" s="62"/>
      <c r="K114" s="19"/>
      <c r="L114" s="66"/>
      <c r="M114" s="66"/>
      <c r="N114" s="66"/>
      <c r="O114" s="66"/>
      <c r="P114" s="66"/>
      <c r="S114" s="95"/>
      <c r="T114" s="95"/>
      <c r="U114" s="95"/>
      <c r="V114" s="95"/>
      <c r="W114" s="96"/>
      <c r="X114" s="66"/>
      <c r="Z114" s="96"/>
    </row>
    <row r="115" spans="2:29" ht="43.5" thickBot="1">
      <c r="B115" s="505">
        <v>1</v>
      </c>
      <c r="C115" s="371" t="s">
        <v>272</v>
      </c>
      <c r="D115" s="135" t="s">
        <v>163</v>
      </c>
      <c r="E115" s="232" t="s">
        <v>196</v>
      </c>
      <c r="F115" s="134" t="s">
        <v>164</v>
      </c>
      <c r="G115" s="134" t="s">
        <v>165</v>
      </c>
      <c r="H115" s="148"/>
      <c r="I115" s="75"/>
      <c r="J115" s="75"/>
      <c r="K115" s="137"/>
      <c r="L115" s="131"/>
      <c r="M115" s="131"/>
      <c r="N115" s="131"/>
      <c r="O115" s="131"/>
      <c r="P115" s="131"/>
      <c r="Q115" s="40"/>
      <c r="R115" s="40"/>
      <c r="S115" s="132"/>
      <c r="T115" s="66"/>
      <c r="U115" s="66"/>
      <c r="V115" s="133"/>
      <c r="W115" s="12"/>
      <c r="X115" s="66"/>
      <c r="Z115" s="63"/>
    </row>
    <row r="116" spans="2:29" ht="16.5" thickBot="1">
      <c r="B116" s="507"/>
      <c r="C116" s="518"/>
      <c r="D116" s="151">
        <v>1</v>
      </c>
      <c r="E116" s="152">
        <v>10</v>
      </c>
      <c r="F116" s="151">
        <v>1</v>
      </c>
      <c r="G116" s="151">
        <v>8</v>
      </c>
      <c r="H116" s="148"/>
      <c r="I116" s="75"/>
      <c r="J116" s="75"/>
      <c r="K116" s="37">
        <v>1</v>
      </c>
      <c r="L116" s="34" t="str">
        <f>IF('Mes objectifs contenu AP'!D$5&lt;&gt;"",D116,"0")</f>
        <v>0</v>
      </c>
      <c r="M116" s="34" t="str">
        <f>IF('Mes objectifs contenu AP'!E$5&lt;&gt;"",E116,"0")</f>
        <v>0</v>
      </c>
      <c r="N116" s="34" t="str">
        <f>IF('Mes objectifs contenu AP'!F$5&lt;&gt;"",F116,"0")</f>
        <v>0</v>
      </c>
      <c r="O116" s="34" t="str">
        <f>IF('Mes objectifs contenu AP'!G$5&lt;&gt;"",G116,"0")</f>
        <v>0</v>
      </c>
      <c r="P116" s="35"/>
      <c r="Q116" s="40"/>
      <c r="R116" s="40"/>
      <c r="S116" s="64">
        <f>MIN(L116:P116)</f>
        <v>0</v>
      </c>
      <c r="T116" s="43">
        <f>MAX(L116:P116)</f>
        <v>0</v>
      </c>
      <c r="U116" s="43">
        <f>COUNTIF(L116:P116,"&gt;0")</f>
        <v>0</v>
      </c>
      <c r="V116" s="65" t="str">
        <f>IF(COUNTIF(L116:P116,"&gt;0")=0,"",AVERAGEIFS(L116:P116,L116:P116,"&lt;&gt;0"))</f>
        <v/>
      </c>
      <c r="W116" s="20"/>
      <c r="X116" s="43"/>
      <c r="Z116" s="64" t="str">
        <f>IF(COUNTIF(L116:P116,"&gt;0")=0,"",S116)</f>
        <v/>
      </c>
      <c r="AA116" s="43">
        <f>IF(Z116="",0,Z116)</f>
        <v>0</v>
      </c>
      <c r="AB116" s="64" t="str">
        <f>IF(AND(Z116&lt;&gt;"",Calculs!Z109&lt;&gt;"",Z116&gt;Calculs!Z109),"+value","")</f>
        <v/>
      </c>
      <c r="AC116" s="64" t="str">
        <f>IF(AND(Z116&lt;&gt;"",Calculs!Z109&lt;&gt;"",Z116&lt;Calculs!Z109),"-value","")</f>
        <v/>
      </c>
    </row>
    <row r="117" spans="2:29" ht="27" thickBot="1">
      <c r="B117" s="508"/>
      <c r="C117" s="508"/>
      <c r="D117" s="508"/>
      <c r="E117" s="508"/>
      <c r="F117" s="508"/>
      <c r="G117" s="508"/>
      <c r="H117" s="508"/>
      <c r="I117" s="75"/>
      <c r="J117" s="75"/>
    </row>
    <row r="118" spans="2:29" ht="72" thickBot="1">
      <c r="B118" s="505">
        <v>2</v>
      </c>
      <c r="C118" s="371" t="s">
        <v>273</v>
      </c>
      <c r="D118" s="148" t="s">
        <v>156</v>
      </c>
      <c r="E118" s="153" t="s">
        <v>123</v>
      </c>
      <c r="F118" s="154" t="s">
        <v>155</v>
      </c>
      <c r="G118" s="154" t="s">
        <v>124</v>
      </c>
      <c r="H118" s="154" t="s">
        <v>157</v>
      </c>
      <c r="I118" s="155" t="s">
        <v>154</v>
      </c>
      <c r="J118" s="146"/>
    </row>
    <row r="119" spans="2:29" ht="16.5" thickBot="1">
      <c r="B119" s="507"/>
      <c r="C119" s="372"/>
      <c r="D119" s="149">
        <v>4</v>
      </c>
      <c r="E119" s="149">
        <v>10</v>
      </c>
      <c r="F119" s="149">
        <v>10</v>
      </c>
      <c r="G119" s="149">
        <v>2</v>
      </c>
      <c r="H119" s="149">
        <v>10</v>
      </c>
      <c r="I119" s="173">
        <v>10</v>
      </c>
      <c r="J119" s="171"/>
      <c r="K119" s="103">
        <v>2</v>
      </c>
      <c r="L119" s="34" t="str">
        <f>IF('Mes objectifs contenu AP'!D$9&lt;&gt;"",D119,"0")</f>
        <v>0</v>
      </c>
      <c r="M119" s="34" t="str">
        <f>IF('Mes objectifs contenu AP'!E$9&lt;&gt;"",E119,"0")</f>
        <v>0</v>
      </c>
      <c r="N119" s="34" t="str">
        <f>IF('Mes objectifs contenu AP'!F$9&lt;&gt;"",F119,"0")</f>
        <v>0</v>
      </c>
      <c r="O119" s="34" t="str">
        <f>IF('Mes objectifs contenu AP'!G$9&lt;&gt;"",G119,"0")</f>
        <v>0</v>
      </c>
      <c r="P119" s="34" t="str">
        <f>IF('Mes objectifs contenu AP'!H$9&lt;&gt;"",H119,"0")</f>
        <v>0</v>
      </c>
      <c r="Q119" s="34" t="str">
        <f>IF('Mes objectifs contenu AP'!I$9&lt;&gt;"",I119,"0")</f>
        <v>0</v>
      </c>
      <c r="R119" s="172"/>
      <c r="S119" s="64">
        <f>MIN(L119:P119)</f>
        <v>0</v>
      </c>
      <c r="T119" s="43">
        <f>MAX(L119:O119)</f>
        <v>0</v>
      </c>
      <c r="U119" s="43">
        <f>COUNTIF(L119:P119,"&gt;0")</f>
        <v>0</v>
      </c>
      <c r="V119" s="65" t="str">
        <f>IF(COUNTIF(L119:O119,"&gt;0")=0,"",AVERAGEIFS(L119:O119,L119:O119,"&lt;&gt;0"))</f>
        <v/>
      </c>
      <c r="W119" s="20"/>
      <c r="X119" s="43">
        <f>IF(U119&gt;2,0,2)</f>
        <v>2</v>
      </c>
      <c r="Z119" s="43" t="str">
        <f>IF(COUNTIF(L119:O119,"&gt;0")=0,"",V119-X119)</f>
        <v/>
      </c>
      <c r="AA119" s="43">
        <f>IF(Z119="",0,Z119)</f>
        <v>0</v>
      </c>
      <c r="AB119" s="64" t="str">
        <f>IF(AND(Z119&lt;&gt;"",Calculs!Z112&lt;&gt;"",Z119&gt;Calculs!Z112),"+value","")</f>
        <v/>
      </c>
      <c r="AC119" s="64" t="str">
        <f>IF(AND(Z119&lt;&gt;"",Calculs!Z112&lt;&gt;"",Z119&lt;Calculs!Z112),"-value","")</f>
        <v/>
      </c>
    </row>
    <row r="120" spans="2:29" ht="27" thickBot="1">
      <c r="B120" s="510"/>
      <c r="C120" s="510"/>
      <c r="D120" s="510"/>
      <c r="E120" s="510"/>
      <c r="F120" s="510"/>
      <c r="G120" s="510"/>
      <c r="H120" s="510"/>
      <c r="I120" s="75"/>
      <c r="J120" s="75"/>
    </row>
    <row r="121" spans="2:29" ht="43.5" thickBot="1">
      <c r="B121" s="505">
        <v>3</v>
      </c>
      <c r="C121" s="371" t="s">
        <v>279</v>
      </c>
      <c r="D121" s="156" t="s">
        <v>158</v>
      </c>
      <c r="E121" s="156" t="s">
        <v>159</v>
      </c>
      <c r="F121" s="156" t="s">
        <v>162</v>
      </c>
      <c r="G121" s="156" t="s">
        <v>160</v>
      </c>
      <c r="H121" s="156" t="s">
        <v>161</v>
      </c>
      <c r="I121" s="75"/>
      <c r="J121" s="75"/>
    </row>
    <row r="122" spans="2:29" ht="16.5" thickBot="1">
      <c r="B122" s="507"/>
      <c r="C122" s="518"/>
      <c r="D122" s="151">
        <v>1</v>
      </c>
      <c r="E122" s="151">
        <v>10</v>
      </c>
      <c r="F122" s="151">
        <v>8</v>
      </c>
      <c r="G122" s="151">
        <v>2</v>
      </c>
      <c r="H122" s="151">
        <v>2</v>
      </c>
      <c r="I122" s="75"/>
      <c r="J122" s="75"/>
      <c r="K122" s="37">
        <v>3</v>
      </c>
      <c r="L122" s="34" t="str">
        <f>IF('Mes objectifs contenu AP'!D$13&lt;&gt;"",D122,"0")</f>
        <v>0</v>
      </c>
      <c r="M122" s="34" t="str">
        <f>IF('Mes objectifs contenu AP'!E$13&lt;&gt;"",E122,"0")</f>
        <v>0</v>
      </c>
      <c r="N122" s="34" t="str">
        <f>IF('Mes objectifs contenu AP'!F$13&lt;&gt;"",F122,"0")</f>
        <v>0</v>
      </c>
      <c r="O122" s="34" t="str">
        <f>IF('Mes objectifs contenu AP'!G$13&lt;&gt;"",G122,"0")</f>
        <v>0</v>
      </c>
      <c r="P122" s="34" t="str">
        <f>IF('Mes objectifs contenu AP'!H$13&lt;&gt;"",H122,"0")</f>
        <v>0</v>
      </c>
      <c r="S122" s="64">
        <f>MIN(L122:P122)</f>
        <v>0</v>
      </c>
      <c r="T122" s="43">
        <f>MAX(L122:P122)</f>
        <v>0</v>
      </c>
      <c r="U122" s="43">
        <f>COUNTIF(L122:P122,"&gt;0")</f>
        <v>0</v>
      </c>
      <c r="V122" s="65" t="str">
        <f>IF(COUNTIF(L122:P122,"&gt;0")=0,"",AVERAGEIFS(L122:P122,L122:P122,"&lt;&gt;0"))</f>
        <v/>
      </c>
      <c r="W122" s="20"/>
      <c r="X122" s="43"/>
      <c r="Z122" s="43" t="str">
        <f>IF(COUNTIF(L122:P122,"&gt;0")=0,"",V122)</f>
        <v/>
      </c>
      <c r="AA122" s="43">
        <f>IF(Z122="",0,Z122)</f>
        <v>0</v>
      </c>
      <c r="AB122" s="64" t="str">
        <f>IF(AND(Z122&lt;&gt;"",Calculs!Z115&lt;&gt;"",Z122&gt;Calculs!Z115),"+value","")</f>
        <v/>
      </c>
      <c r="AC122" s="64" t="str">
        <f>IF(AND(Z122&lt;&gt;"",Calculs!Z115&lt;&gt;"",Z122&lt;Calculs!Z115),"-value","")</f>
        <v/>
      </c>
    </row>
    <row r="123" spans="2:29" ht="27" thickBot="1">
      <c r="B123" s="147"/>
      <c r="C123" s="147"/>
      <c r="D123" s="157"/>
      <c r="E123" s="157"/>
      <c r="F123" s="157"/>
      <c r="G123" s="157"/>
      <c r="H123" s="157"/>
      <c r="I123" s="75"/>
      <c r="J123" s="75"/>
    </row>
    <row r="124" spans="2:29" ht="57.75" thickBot="1">
      <c r="B124" s="505">
        <v>4</v>
      </c>
      <c r="C124" s="371" t="s">
        <v>293</v>
      </c>
      <c r="D124" s="232" t="s">
        <v>125</v>
      </c>
      <c r="E124" s="232" t="s">
        <v>126</v>
      </c>
      <c r="F124" s="232" t="s">
        <v>127</v>
      </c>
      <c r="G124" s="232" t="s">
        <v>128</v>
      </c>
      <c r="H124" s="75"/>
      <c r="I124" s="75"/>
      <c r="J124" s="75"/>
    </row>
    <row r="125" spans="2:29" ht="16.5" thickBot="1">
      <c r="B125" s="507"/>
      <c r="C125" s="518"/>
      <c r="D125" s="149">
        <v>5</v>
      </c>
      <c r="E125" s="150">
        <v>8</v>
      </c>
      <c r="F125" s="150">
        <v>8</v>
      </c>
      <c r="G125" s="149">
        <v>10</v>
      </c>
      <c r="H125" s="75"/>
      <c r="I125" s="75"/>
      <c r="J125" s="75"/>
      <c r="K125" s="103">
        <v>4</v>
      </c>
      <c r="L125" s="34" t="str">
        <f>IF('Mes objectifs contenu AP'!D$17&lt;&gt;"",D125,"0")</f>
        <v>0</v>
      </c>
      <c r="M125" s="34" t="str">
        <f>IF('Mes objectifs contenu AP'!E$17&lt;&gt;"",E125,"0")</f>
        <v>0</v>
      </c>
      <c r="N125" s="34" t="str">
        <f>IF('Mes objectifs contenu AP'!F$17&lt;&gt;"",F125,"0")</f>
        <v>0</v>
      </c>
      <c r="O125" s="34" t="str">
        <f>IF('Mes objectifs contenu AP'!G$17&lt;&gt;"",G125,"0")</f>
        <v>0</v>
      </c>
      <c r="P125" s="35"/>
      <c r="S125" s="64">
        <f>MIN(L125:P125)</f>
        <v>0</v>
      </c>
      <c r="T125" s="43">
        <f>MAX(L125:O125)</f>
        <v>0</v>
      </c>
      <c r="U125" s="43">
        <f>COUNTIF(L125:P125,"&gt;0")</f>
        <v>0</v>
      </c>
      <c r="V125" s="65" t="str">
        <f>IF(COUNTIF(L125:O125,"&gt;0")=0,"",AVERAGEIFS(L125:O125,L125:O125,"&lt;&gt;0"))</f>
        <v/>
      </c>
      <c r="W125" s="20"/>
      <c r="X125" s="43">
        <f>IF(S125=5,3,0)</f>
        <v>0</v>
      </c>
      <c r="Z125" s="43" t="str">
        <f>IF(COUNTIF(L125:O125,"&gt;0")=0,"",T125-X125)</f>
        <v/>
      </c>
      <c r="AA125" s="43">
        <f>IF(Z125="",0,Z125)</f>
        <v>0</v>
      </c>
      <c r="AB125" s="64" t="str">
        <f>IF(AND(Z125&lt;&gt;"",Calculs!Z118&lt;&gt;"",Z125&gt;Calculs!Z118),"+value","")</f>
        <v/>
      </c>
      <c r="AC125" s="64" t="str">
        <f>IF(AND(Z125&lt;&gt;"",Calculs!Z118&lt;&gt;"",Z125&lt;Calculs!Z118),"-value","")</f>
        <v/>
      </c>
    </row>
    <row r="126" spans="2:29" ht="27" thickBot="1">
      <c r="B126" s="508"/>
      <c r="C126" s="508"/>
      <c r="D126" s="508"/>
      <c r="E126" s="508"/>
      <c r="F126" s="508"/>
      <c r="G126" s="508"/>
      <c r="H126" s="508"/>
      <c r="I126" s="75"/>
      <c r="J126" s="75"/>
    </row>
    <row r="127" spans="2:29" ht="100.5" thickBot="1">
      <c r="B127" s="505">
        <v>5</v>
      </c>
      <c r="C127" s="371" t="s">
        <v>281</v>
      </c>
      <c r="D127" s="156" t="s">
        <v>129</v>
      </c>
      <c r="E127" s="156" t="s">
        <v>130</v>
      </c>
      <c r="F127" s="156" t="s">
        <v>131</v>
      </c>
      <c r="G127" s="156" t="s">
        <v>132</v>
      </c>
      <c r="H127" s="156" t="s">
        <v>133</v>
      </c>
      <c r="I127" s="75"/>
      <c r="J127" s="75"/>
    </row>
    <row r="128" spans="2:29" ht="16.5" thickBot="1">
      <c r="B128" s="507"/>
      <c r="C128" s="518"/>
      <c r="D128" s="151">
        <v>10</v>
      </c>
      <c r="E128" s="151">
        <v>10</v>
      </c>
      <c r="F128" s="151">
        <v>10</v>
      </c>
      <c r="G128" s="151">
        <v>10</v>
      </c>
      <c r="H128" s="151">
        <v>10</v>
      </c>
      <c r="I128" s="75"/>
      <c r="J128" s="75"/>
      <c r="K128" s="37">
        <v>5</v>
      </c>
      <c r="L128" s="34" t="str">
        <f>IF('Mes objectifs contenu AP'!D$21&lt;&gt;"",D128,"0")</f>
        <v>0</v>
      </c>
      <c r="M128" s="34" t="str">
        <f>IF('Mes objectifs contenu AP'!E$21&lt;&gt;"",E128,"0")</f>
        <v>0</v>
      </c>
      <c r="N128" s="34" t="str">
        <f>IF('Mes objectifs contenu AP'!F$21&lt;&gt;"",F128,"0")</f>
        <v>0</v>
      </c>
      <c r="O128" s="34" t="str">
        <f>IF('Mes objectifs contenu AP'!G$21&lt;&gt;"",G128,"0")</f>
        <v>0</v>
      </c>
      <c r="P128" s="34" t="str">
        <f>IF('Mes objectifs contenu AP'!H$21&lt;&gt;"",H128,"0")</f>
        <v>0</v>
      </c>
      <c r="S128" s="64">
        <f>MIN(L128:P128)</f>
        <v>0</v>
      </c>
      <c r="T128" s="43">
        <f>MAX(L128:O128)</f>
        <v>0</v>
      </c>
      <c r="U128" s="43">
        <f>COUNTIF(L128:P128,"&gt;0")</f>
        <v>0</v>
      </c>
      <c r="V128" s="65" t="str">
        <f>IF(COUNTIF(L128:O128,"&gt;0")=0,"",AVERAGEIFS(L128:O128,L128:O128,"&lt;&gt;0"))</f>
        <v/>
      </c>
      <c r="W128" s="221" t="str">
        <f>IF(N128="0","",1)</f>
        <v/>
      </c>
      <c r="X128" s="43"/>
      <c r="Z128" s="43" t="str">
        <f>IF(COUNTIF(L128:O128,"&gt;0")=0,"",U128*2)</f>
        <v/>
      </c>
      <c r="AA128" s="43">
        <f>IF(Z128="",0,Z128)</f>
        <v>0</v>
      </c>
      <c r="AB128" s="64" t="str">
        <f>IF(AND(Z128&lt;&gt;"",Calculs!Z121&lt;&gt;"",Z128&gt;Calculs!Z121),"+value","")</f>
        <v/>
      </c>
      <c r="AC128" s="64" t="str">
        <f>IF(AND(Z128&lt;&gt;"",Calculs!Z121&lt;&gt;"",Z128&lt;Calculs!Z121),"-value","")</f>
        <v/>
      </c>
    </row>
  </sheetData>
  <sheetProtection password="CF8B" sheet="1" objects="1" scenarios="1" selectLockedCells="1"/>
  <mergeCells count="96">
    <mergeCell ref="B124:B125"/>
    <mergeCell ref="C124:C125"/>
    <mergeCell ref="B126:H126"/>
    <mergeCell ref="B127:B128"/>
    <mergeCell ref="C127:C128"/>
    <mergeCell ref="B117:H117"/>
    <mergeCell ref="B118:B119"/>
    <mergeCell ref="C118:C119"/>
    <mergeCell ref="B120:H120"/>
    <mergeCell ref="B121:B122"/>
    <mergeCell ref="C121:C122"/>
    <mergeCell ref="B113:G113"/>
    <mergeCell ref="L113:P113"/>
    <mergeCell ref="B115:B116"/>
    <mergeCell ref="C115:C116"/>
    <mergeCell ref="B53:H53"/>
    <mergeCell ref="B54:B55"/>
    <mergeCell ref="C54:C55"/>
    <mergeCell ref="B66:G66"/>
    <mergeCell ref="L66:P66"/>
    <mergeCell ref="B68:B69"/>
    <mergeCell ref="C68:C69"/>
    <mergeCell ref="B70:H70"/>
    <mergeCell ref="B71:B72"/>
    <mergeCell ref="C71:C72"/>
    <mergeCell ref="B73:H73"/>
    <mergeCell ref="B74:B75"/>
    <mergeCell ref="B47:H47"/>
    <mergeCell ref="B48:B49"/>
    <mergeCell ref="C48:C49"/>
    <mergeCell ref="B50:H50"/>
    <mergeCell ref="B51:B52"/>
    <mergeCell ref="C51:C52"/>
    <mergeCell ref="B42:B43"/>
    <mergeCell ref="C42:C43"/>
    <mergeCell ref="B44:H44"/>
    <mergeCell ref="B45:B46"/>
    <mergeCell ref="C45:C46"/>
    <mergeCell ref="B37:G37"/>
    <mergeCell ref="L37:P37"/>
    <mergeCell ref="B39:B40"/>
    <mergeCell ref="C39:C40"/>
    <mergeCell ref="B41:H41"/>
    <mergeCell ref="B25:B26"/>
    <mergeCell ref="C25:C26"/>
    <mergeCell ref="B19:B20"/>
    <mergeCell ref="C19:C20"/>
    <mergeCell ref="B21:H21"/>
    <mergeCell ref="B22:B23"/>
    <mergeCell ref="C22:C23"/>
    <mergeCell ref="B24:H24"/>
    <mergeCell ref="B18:H18"/>
    <mergeCell ref="B7:B8"/>
    <mergeCell ref="C7:C8"/>
    <mergeCell ref="B9:H9"/>
    <mergeCell ref="B10:B11"/>
    <mergeCell ref="C10:C11"/>
    <mergeCell ref="B12:H12"/>
    <mergeCell ref="B13:B14"/>
    <mergeCell ref="C13:C14"/>
    <mergeCell ref="B15:H15"/>
    <mergeCell ref="B16:B17"/>
    <mergeCell ref="C16:C17"/>
    <mergeCell ref="B6:H6"/>
    <mergeCell ref="B2:G2"/>
    <mergeCell ref="L2:P2"/>
    <mergeCell ref="B3:H3"/>
    <mergeCell ref="B4:B5"/>
    <mergeCell ref="C4:C5"/>
    <mergeCell ref="C74:C75"/>
    <mergeCell ref="B76:H76"/>
    <mergeCell ref="B77:B78"/>
    <mergeCell ref="C77:C78"/>
    <mergeCell ref="B79:H79"/>
    <mergeCell ref="B80:B81"/>
    <mergeCell ref="C80:C81"/>
    <mergeCell ref="B82:H82"/>
    <mergeCell ref="B83:B84"/>
    <mergeCell ref="C83:C84"/>
    <mergeCell ref="B85:H85"/>
    <mergeCell ref="B86:B87"/>
    <mergeCell ref="C86:C87"/>
    <mergeCell ref="B88:H88"/>
    <mergeCell ref="B89:B90"/>
    <mergeCell ref="C89:C90"/>
    <mergeCell ref="B92:B93"/>
    <mergeCell ref="C92:C93"/>
    <mergeCell ref="B100:H100"/>
    <mergeCell ref="B101:B102"/>
    <mergeCell ref="C101:C102"/>
    <mergeCell ref="B94:H94"/>
    <mergeCell ref="B95:B96"/>
    <mergeCell ref="C95:C96"/>
    <mergeCell ref="B97:H97"/>
    <mergeCell ref="B98:B99"/>
    <mergeCell ref="C98:C99"/>
  </mergeCells>
  <pageMargins left="0.75" right="0.75" top="1" bottom="1" header="0.5" footer="0.5"/>
  <pageSetup paperSize="9" orientation="portrait" horizontalDpi="4294967292" verticalDpi="4294967292"/>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B1:I34"/>
  <sheetViews>
    <sheetView view="pageLayout" zoomScale="60" zoomScaleNormal="134" zoomScalePageLayoutView="60" workbookViewId="0">
      <selection activeCell="E25" sqref="E25"/>
    </sheetView>
  </sheetViews>
  <sheetFormatPr baseColWidth="10" defaultRowHeight="15.75"/>
  <cols>
    <col min="1" max="1" width="3.375" customWidth="1"/>
    <col min="2" max="2" width="5.375" customWidth="1"/>
    <col min="3" max="3" width="27" customWidth="1"/>
    <col min="4" max="8" width="18.875" customWidth="1"/>
    <col min="9" max="9" width="17.5" customWidth="1"/>
  </cols>
  <sheetData>
    <row r="1" spans="2:8" ht="36.950000000000003" customHeight="1" thickBot="1">
      <c r="B1" s="344" t="s">
        <v>225</v>
      </c>
      <c r="C1" s="345"/>
      <c r="D1" s="345"/>
      <c r="E1" s="345"/>
      <c r="F1" s="345"/>
      <c r="G1" s="345"/>
      <c r="H1" s="317" t="s">
        <v>30</v>
      </c>
    </row>
    <row r="2" spans="2:8" ht="9" customHeight="1" thickBot="1">
      <c r="B2" s="354"/>
      <c r="C2" s="354"/>
      <c r="D2" s="354"/>
      <c r="E2" s="354"/>
      <c r="F2" s="354"/>
      <c r="G2" s="354"/>
      <c r="H2" s="354"/>
    </row>
    <row r="3" spans="2:8" ht="50.1" customHeight="1" thickBot="1">
      <c r="B3" s="348">
        <v>1</v>
      </c>
      <c r="C3" s="346" t="s">
        <v>7</v>
      </c>
      <c r="D3" s="11" t="s">
        <v>23</v>
      </c>
      <c r="E3" s="8" t="s">
        <v>24</v>
      </c>
      <c r="F3" s="8" t="s">
        <v>143</v>
      </c>
      <c r="G3" s="6" t="s">
        <v>25</v>
      </c>
      <c r="H3" s="8" t="s">
        <v>8</v>
      </c>
    </row>
    <row r="4" spans="2:8" ht="23.1" customHeight="1" thickBot="1">
      <c r="B4" s="348"/>
      <c r="C4" s="347"/>
      <c r="D4" s="285"/>
      <c r="E4" s="286"/>
      <c r="F4" s="285"/>
      <c r="G4" s="286"/>
      <c r="H4" s="285"/>
    </row>
    <row r="5" spans="2:8" ht="9.9499999999999993" customHeight="1" thickBot="1">
      <c r="B5" s="352"/>
      <c r="C5" s="352"/>
      <c r="D5" s="352"/>
      <c r="E5" s="352"/>
      <c r="F5" s="352"/>
      <c r="G5" s="352"/>
      <c r="H5" s="355"/>
    </row>
    <row r="6" spans="2:8" ht="50.1" customHeight="1" thickBot="1">
      <c r="B6" s="348">
        <v>2</v>
      </c>
      <c r="C6" s="349" t="s">
        <v>5</v>
      </c>
      <c r="D6" s="6" t="s">
        <v>147</v>
      </c>
      <c r="E6" s="7" t="s">
        <v>0</v>
      </c>
      <c r="F6" s="6" t="s">
        <v>12</v>
      </c>
      <c r="G6" s="7" t="s">
        <v>13</v>
      </c>
      <c r="H6" s="116"/>
    </row>
    <row r="7" spans="2:8" ht="23.1" customHeight="1" thickBot="1">
      <c r="B7" s="348"/>
      <c r="C7" s="350"/>
      <c r="D7" s="285"/>
      <c r="E7" s="286"/>
      <c r="F7" s="285"/>
      <c r="G7" s="286"/>
      <c r="H7" s="116"/>
    </row>
    <row r="8" spans="2:8" ht="9.9499999999999993" customHeight="1" thickBot="1">
      <c r="B8" s="352"/>
      <c r="C8" s="352"/>
      <c r="D8" s="352"/>
      <c r="E8" s="352"/>
      <c r="F8" s="352"/>
      <c r="G8" s="352"/>
      <c r="H8" s="356"/>
    </row>
    <row r="9" spans="2:8" ht="50.1" customHeight="1" thickBot="1">
      <c r="B9" s="348">
        <v>3</v>
      </c>
      <c r="C9" s="346" t="s">
        <v>153</v>
      </c>
      <c r="D9" s="6" t="s">
        <v>26</v>
      </c>
      <c r="E9" s="7" t="s">
        <v>1</v>
      </c>
      <c r="F9" s="6" t="s">
        <v>2</v>
      </c>
      <c r="G9" s="7" t="s">
        <v>3</v>
      </c>
      <c r="H9" s="116"/>
    </row>
    <row r="10" spans="2:8" ht="23.1" customHeight="1" thickBot="1">
      <c r="B10" s="348"/>
      <c r="C10" s="351"/>
      <c r="D10" s="285"/>
      <c r="E10" s="286"/>
      <c r="F10" s="285"/>
      <c r="G10" s="286"/>
      <c r="H10" s="116"/>
    </row>
    <row r="11" spans="2:8" ht="9.9499999999999993" customHeight="1" thickBot="1">
      <c r="B11" s="357"/>
      <c r="C11" s="357"/>
      <c r="D11" s="357"/>
      <c r="E11" s="357"/>
      <c r="F11" s="357"/>
      <c r="G11" s="357"/>
      <c r="H11" s="358"/>
    </row>
    <row r="12" spans="2:8" ht="50.1" customHeight="1" thickBot="1">
      <c r="B12" s="348">
        <v>4</v>
      </c>
      <c r="C12" s="346" t="s">
        <v>145</v>
      </c>
      <c r="D12" s="6" t="s">
        <v>6</v>
      </c>
      <c r="E12" s="7" t="s">
        <v>144</v>
      </c>
      <c r="F12" s="27" t="s">
        <v>146</v>
      </c>
      <c r="G12" s="6" t="s">
        <v>14</v>
      </c>
      <c r="H12" s="116"/>
    </row>
    <row r="13" spans="2:8" ht="23.1" customHeight="1" thickBot="1">
      <c r="B13" s="348"/>
      <c r="C13" s="351"/>
      <c r="D13" s="285"/>
      <c r="E13" s="286"/>
      <c r="F13" s="285"/>
      <c r="G13" s="286"/>
      <c r="H13" s="116"/>
    </row>
    <row r="14" spans="2:8" ht="9.9499999999999993" customHeight="1" thickBot="1">
      <c r="B14" s="352"/>
      <c r="C14" s="352"/>
      <c r="D14" s="352"/>
      <c r="E14" s="352"/>
      <c r="F14" s="352"/>
      <c r="G14" s="352"/>
      <c r="H14" s="353"/>
    </row>
    <row r="15" spans="2:8" ht="50.1" customHeight="1" thickBot="1">
      <c r="B15" s="348">
        <v>5</v>
      </c>
      <c r="C15" s="359" t="s">
        <v>193</v>
      </c>
      <c r="D15" s="6" t="s">
        <v>148</v>
      </c>
      <c r="E15" s="7" t="s">
        <v>149</v>
      </c>
      <c r="F15" s="6" t="s">
        <v>150</v>
      </c>
      <c r="G15" s="7" t="s">
        <v>151</v>
      </c>
      <c r="H15" s="6" t="s">
        <v>152</v>
      </c>
    </row>
    <row r="16" spans="2:8" ht="23.1" customHeight="1" thickBot="1">
      <c r="B16" s="348"/>
      <c r="C16" s="360"/>
      <c r="D16" s="285"/>
      <c r="E16" s="286"/>
      <c r="F16" s="285"/>
      <c r="G16" s="286"/>
      <c r="H16" s="285"/>
    </row>
    <row r="17" spans="2:9" ht="9.9499999999999993" customHeight="1" thickBot="1">
      <c r="B17" s="112"/>
      <c r="C17" s="113"/>
      <c r="D17" s="114"/>
      <c r="E17" s="114"/>
      <c r="F17" s="114"/>
      <c r="G17" s="114"/>
      <c r="H17" s="114"/>
    </row>
    <row r="18" spans="2:9" ht="51" customHeight="1" thickBot="1">
      <c r="B18" s="348">
        <v>6</v>
      </c>
      <c r="C18" s="346" t="s">
        <v>22</v>
      </c>
      <c r="D18" s="115" t="s">
        <v>29</v>
      </c>
      <c r="E18" s="115" t="s">
        <v>28</v>
      </c>
      <c r="F18" s="25" t="s">
        <v>0</v>
      </c>
      <c r="G18" s="115" t="s">
        <v>194</v>
      </c>
      <c r="H18" s="25" t="s">
        <v>4</v>
      </c>
      <c r="I18" s="116"/>
    </row>
    <row r="19" spans="2:9" ht="23.1" customHeight="1" thickBot="1">
      <c r="B19" s="348"/>
      <c r="C19" s="347"/>
      <c r="D19" s="287"/>
      <c r="E19" s="287"/>
      <c r="F19" s="288"/>
      <c r="G19" s="287"/>
      <c r="H19" s="289"/>
      <c r="I19" s="117"/>
    </row>
    <row r="20" spans="2:9" ht="9.9499999999999993" customHeight="1" thickBot="1">
      <c r="B20" s="26"/>
      <c r="C20" s="29"/>
      <c r="D20" s="28"/>
      <c r="E20" s="28"/>
      <c r="F20" s="28"/>
      <c r="G20" s="28"/>
      <c r="H20" s="114"/>
    </row>
    <row r="21" spans="2:9" ht="69.95" customHeight="1" thickBot="1">
      <c r="B21" s="348">
        <v>7</v>
      </c>
      <c r="C21" s="346" t="s">
        <v>274</v>
      </c>
      <c r="D21" s="1" t="s">
        <v>10</v>
      </c>
      <c r="E21" s="1" t="s">
        <v>39</v>
      </c>
      <c r="F21" s="25" t="s">
        <v>36</v>
      </c>
      <c r="G21" s="1" t="s">
        <v>9</v>
      </c>
      <c r="H21" s="116"/>
    </row>
    <row r="22" spans="2:9" ht="23.1" customHeight="1" thickBot="1">
      <c r="B22" s="348"/>
      <c r="C22" s="347"/>
      <c r="D22" s="287"/>
      <c r="E22" s="287"/>
      <c r="F22" s="288"/>
      <c r="G22" s="287"/>
      <c r="H22" s="116"/>
    </row>
    <row r="23" spans="2:9" ht="9.9499999999999993" customHeight="1" thickBot="1">
      <c r="B23" s="357"/>
      <c r="C23" s="357"/>
      <c r="D23" s="357"/>
      <c r="E23" s="357"/>
      <c r="F23" s="357"/>
      <c r="G23" s="357"/>
      <c r="H23" s="358"/>
    </row>
    <row r="24" spans="2:9" ht="69.95" customHeight="1" thickBot="1">
      <c r="B24" s="370">
        <v>8</v>
      </c>
      <c r="C24" s="371" t="s">
        <v>31</v>
      </c>
      <c r="D24" s="21" t="s">
        <v>32</v>
      </c>
      <c r="E24" s="23" t="s">
        <v>33</v>
      </c>
      <c r="F24" s="24" t="s">
        <v>34</v>
      </c>
      <c r="G24" s="22" t="s">
        <v>35</v>
      </c>
      <c r="H24" s="13"/>
    </row>
    <row r="25" spans="2:9" ht="23.1" customHeight="1" thickBot="1">
      <c r="B25" s="370"/>
      <c r="C25" s="372"/>
      <c r="D25" s="280"/>
      <c r="E25" s="280"/>
      <c r="F25" s="272"/>
      <c r="G25" s="280"/>
      <c r="H25" s="116"/>
    </row>
    <row r="26" spans="2:9" ht="9.9499999999999993" customHeight="1">
      <c r="B26" s="17"/>
      <c r="C26" s="18"/>
      <c r="D26" s="19"/>
      <c r="E26" s="19"/>
      <c r="F26" s="19"/>
      <c r="G26" s="19"/>
      <c r="H26" s="19"/>
    </row>
    <row r="27" spans="2:9">
      <c r="C27" t="s">
        <v>20</v>
      </c>
    </row>
    <row r="28" spans="2:9" ht="16.5" thickBot="1"/>
    <row r="29" spans="2:9" ht="57" customHeight="1">
      <c r="B29" s="361" t="s">
        <v>254</v>
      </c>
      <c r="C29" s="362"/>
      <c r="D29" s="362"/>
      <c r="E29" s="362"/>
      <c r="F29" s="362"/>
      <c r="G29" s="362"/>
      <c r="H29" s="363"/>
    </row>
    <row r="30" spans="2:9" ht="57" customHeight="1">
      <c r="B30" s="364"/>
      <c r="C30" s="365"/>
      <c r="D30" s="365"/>
      <c r="E30" s="365"/>
      <c r="F30" s="365"/>
      <c r="G30" s="365"/>
      <c r="H30" s="366"/>
    </row>
    <row r="31" spans="2:9" ht="57" customHeight="1">
      <c r="B31" s="364"/>
      <c r="C31" s="365"/>
      <c r="D31" s="365"/>
      <c r="E31" s="365"/>
      <c r="F31" s="365"/>
      <c r="G31" s="365"/>
      <c r="H31" s="366"/>
    </row>
    <row r="32" spans="2:9" ht="57" customHeight="1">
      <c r="B32" s="364"/>
      <c r="C32" s="365"/>
      <c r="D32" s="365"/>
      <c r="E32" s="365"/>
      <c r="F32" s="365"/>
      <c r="G32" s="365"/>
      <c r="H32" s="366"/>
    </row>
    <row r="33" spans="2:8" ht="57" customHeight="1" thickBot="1">
      <c r="B33" s="367"/>
      <c r="C33" s="368"/>
      <c r="D33" s="368"/>
      <c r="E33" s="368"/>
      <c r="F33" s="368"/>
      <c r="G33" s="368"/>
      <c r="H33" s="369"/>
    </row>
    <row r="34" spans="2:8">
      <c r="B34" s="106"/>
    </row>
  </sheetData>
  <sheetProtection password="CF8B" sheet="1" objects="1" scenarios="1" selectLockedCells="1"/>
  <mergeCells count="24">
    <mergeCell ref="C15:C16"/>
    <mergeCell ref="B29:H33"/>
    <mergeCell ref="B15:B16"/>
    <mergeCell ref="B18:B19"/>
    <mergeCell ref="B21:B22"/>
    <mergeCell ref="B24:B25"/>
    <mergeCell ref="C24:C25"/>
    <mergeCell ref="B23:H23"/>
    <mergeCell ref="B1:G1"/>
    <mergeCell ref="C21:C22"/>
    <mergeCell ref="B3:B4"/>
    <mergeCell ref="B6:B7"/>
    <mergeCell ref="B9:B10"/>
    <mergeCell ref="B12:B13"/>
    <mergeCell ref="C6:C7"/>
    <mergeCell ref="C9:C10"/>
    <mergeCell ref="B14:H14"/>
    <mergeCell ref="C12:C13"/>
    <mergeCell ref="C18:C19"/>
    <mergeCell ref="B2:H2"/>
    <mergeCell ref="C3:C4"/>
    <mergeCell ref="B5:H5"/>
    <mergeCell ref="B8:H8"/>
    <mergeCell ref="B11:H11"/>
  </mergeCells>
  <phoneticPr fontId="3" type="noConversion"/>
  <pageMargins left="0.25" right="0.25" top="0.35000000000000003" bottom="0.35000000000000003" header="0.30000000000000004" footer="0.30000000000000004"/>
  <pageSetup paperSize="9" orientation="landscape" horizontalDpi="4294967292" verticalDpi="4294967292" r:id="rId1"/>
  <drawing r:id="rId2"/>
  <legacyDrawing r:id="rId3"/>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dimension ref="A1:H28"/>
  <sheetViews>
    <sheetView view="pageLayout" zoomScale="156" zoomScaleNormal="134" zoomScalePageLayoutView="134" workbookViewId="0">
      <selection activeCell="E19" sqref="E19"/>
    </sheetView>
  </sheetViews>
  <sheetFormatPr baseColWidth="10" defaultRowHeight="15.75"/>
  <cols>
    <col min="1" max="1" width="3.375" customWidth="1"/>
    <col min="2" max="2" width="5.375" customWidth="1"/>
    <col min="3" max="3" width="27" customWidth="1"/>
    <col min="4" max="8" width="18.875" customWidth="1"/>
  </cols>
  <sheetData>
    <row r="1" spans="1:8" ht="36.950000000000003" customHeight="1" thickBot="1">
      <c r="B1" s="344" t="s">
        <v>45</v>
      </c>
      <c r="C1" s="345"/>
      <c r="D1" s="345"/>
      <c r="E1" s="345"/>
      <c r="F1" s="345"/>
      <c r="G1" s="345"/>
      <c r="H1" s="91" t="s">
        <v>46</v>
      </c>
    </row>
    <row r="2" spans="1:8" ht="9" customHeight="1" thickBot="1">
      <c r="A2" s="62"/>
      <c r="B2" s="119"/>
      <c r="C2" s="118"/>
      <c r="D2" s="118"/>
      <c r="E2" s="118"/>
      <c r="F2" s="118"/>
      <c r="G2" s="118"/>
      <c r="H2" s="120"/>
    </row>
    <row r="3" spans="1:8" ht="90.95" customHeight="1" thickBot="1">
      <c r="B3" s="383">
        <v>1</v>
      </c>
      <c r="C3" s="371" t="s">
        <v>47</v>
      </c>
      <c r="D3" s="49" t="s">
        <v>48</v>
      </c>
      <c r="E3" s="50" t="s">
        <v>49</v>
      </c>
      <c r="F3" s="49" t="s">
        <v>50</v>
      </c>
      <c r="G3" s="50" t="s">
        <v>166</v>
      </c>
      <c r="H3" s="51" t="s">
        <v>52</v>
      </c>
    </row>
    <row r="4" spans="1:8" ht="23.1" customHeight="1" thickBot="1">
      <c r="B4" s="383"/>
      <c r="C4" s="372"/>
      <c r="D4" s="270"/>
      <c r="E4" s="271"/>
      <c r="F4" s="270"/>
      <c r="G4" s="271"/>
      <c r="H4" s="270"/>
    </row>
    <row r="5" spans="1:8" ht="9.9499999999999993" customHeight="1" thickBot="1">
      <c r="B5" s="391"/>
      <c r="C5" s="391"/>
      <c r="D5" s="391"/>
      <c r="E5" s="391"/>
      <c r="F5" s="391"/>
      <c r="G5" s="391"/>
      <c r="H5" s="391"/>
    </row>
    <row r="6" spans="1:8" ht="90.95" customHeight="1" thickBot="1">
      <c r="B6" s="383">
        <v>2</v>
      </c>
      <c r="C6" s="371" t="s">
        <v>53</v>
      </c>
      <c r="D6" s="54" t="s">
        <v>54</v>
      </c>
      <c r="E6" s="54" t="s">
        <v>195</v>
      </c>
      <c r="F6" s="54" t="s">
        <v>56</v>
      </c>
      <c r="G6" s="54" t="s">
        <v>57</v>
      </c>
      <c r="H6" s="54" t="s">
        <v>167</v>
      </c>
    </row>
    <row r="7" spans="1:8" ht="23.1" customHeight="1" thickBot="1">
      <c r="B7" s="383"/>
      <c r="C7" s="372"/>
      <c r="D7" s="279"/>
      <c r="E7" s="280"/>
      <c r="F7" s="279"/>
      <c r="G7" s="280"/>
      <c r="H7" s="279"/>
    </row>
    <row r="8" spans="1:8" ht="9.9499999999999993" customHeight="1" thickBot="1">
      <c r="B8" s="387"/>
      <c r="C8" s="387"/>
      <c r="D8" s="387"/>
      <c r="E8" s="387"/>
      <c r="F8" s="387"/>
      <c r="G8" s="387"/>
      <c r="H8" s="387"/>
    </row>
    <row r="9" spans="1:8" ht="95.1" customHeight="1" thickBot="1">
      <c r="B9" s="383">
        <v>3</v>
      </c>
      <c r="C9" s="371" t="s">
        <v>59</v>
      </c>
      <c r="D9" s="51" t="s">
        <v>60</v>
      </c>
      <c r="E9" s="51" t="s">
        <v>61</v>
      </c>
      <c r="F9" s="51" t="s">
        <v>62</v>
      </c>
      <c r="G9" s="50" t="s">
        <v>63</v>
      </c>
      <c r="H9" s="49" t="s">
        <v>64</v>
      </c>
    </row>
    <row r="10" spans="1:8" ht="23.1" customHeight="1" thickBot="1">
      <c r="B10" s="383"/>
      <c r="C10" s="390"/>
      <c r="D10" s="270"/>
      <c r="E10" s="271"/>
      <c r="F10" s="270"/>
      <c r="G10" s="271"/>
      <c r="H10" s="270"/>
    </row>
    <row r="11" spans="1:8" ht="9.9499999999999993" customHeight="1" thickBot="1">
      <c r="B11" s="388"/>
      <c r="C11" s="388"/>
      <c r="D11" s="388"/>
      <c r="E11" s="388"/>
      <c r="F11" s="388"/>
      <c r="G11" s="388"/>
      <c r="H11" s="388"/>
    </row>
    <row r="12" spans="1:8" ht="90" customHeight="1" thickBot="1">
      <c r="B12" s="383">
        <v>4</v>
      </c>
      <c r="C12" s="371" t="s">
        <v>65</v>
      </c>
      <c r="D12" s="57" t="s">
        <v>66</v>
      </c>
      <c r="E12" s="57" t="s">
        <v>67</v>
      </c>
      <c r="F12" s="121" t="s">
        <v>68</v>
      </c>
      <c r="G12" s="54" t="s">
        <v>69</v>
      </c>
      <c r="H12" s="122"/>
    </row>
    <row r="13" spans="1:8" ht="23.1" customHeight="1" thickBot="1">
      <c r="B13" s="383"/>
      <c r="C13" s="390"/>
      <c r="D13" s="272"/>
      <c r="E13" s="275"/>
      <c r="F13" s="281"/>
      <c r="G13" s="280"/>
      <c r="H13" s="122"/>
    </row>
    <row r="14" spans="1:8" ht="11.1" customHeight="1" thickBot="1">
      <c r="B14" s="382"/>
      <c r="C14" s="382"/>
      <c r="D14" s="382"/>
      <c r="E14" s="382"/>
      <c r="F14" s="382"/>
      <c r="G14" s="382"/>
      <c r="H14" s="382"/>
    </row>
    <row r="15" spans="1:8" ht="69.95" customHeight="1" thickBot="1">
      <c r="B15" s="383">
        <v>5</v>
      </c>
      <c r="C15" s="385" t="s">
        <v>70</v>
      </c>
      <c r="D15" s="24" t="s">
        <v>71</v>
      </c>
      <c r="E15" s="59" t="s">
        <v>72</v>
      </c>
      <c r="F15" s="59" t="s">
        <v>168</v>
      </c>
      <c r="G15" s="59" t="s">
        <v>169</v>
      </c>
      <c r="H15" s="24" t="s">
        <v>170</v>
      </c>
    </row>
    <row r="16" spans="1:8" ht="23.1" customHeight="1" thickBot="1">
      <c r="B16" s="384"/>
      <c r="C16" s="386"/>
      <c r="D16" s="282"/>
      <c r="E16" s="283"/>
      <c r="F16" s="282"/>
      <c r="G16" s="284"/>
      <c r="H16" s="284"/>
    </row>
    <row r="17" spans="2:8" ht="27" thickBot="1">
      <c r="B17" s="387"/>
      <c r="C17" s="387"/>
      <c r="D17" s="387"/>
      <c r="E17" s="387"/>
      <c r="F17" s="387"/>
      <c r="G17" s="387"/>
      <c r="H17" s="388"/>
    </row>
    <row r="18" spans="2:8" ht="69.95" customHeight="1" thickBot="1">
      <c r="B18" s="389">
        <v>6</v>
      </c>
      <c r="C18" s="371" t="s">
        <v>171</v>
      </c>
      <c r="D18" s="23" t="s">
        <v>230</v>
      </c>
      <c r="E18" s="23" t="s">
        <v>75</v>
      </c>
      <c r="F18" s="61" t="s">
        <v>76</v>
      </c>
      <c r="G18" s="23" t="s">
        <v>77</v>
      </c>
      <c r="H18" s="123"/>
    </row>
    <row r="19" spans="2:8" ht="23.1" customHeight="1" thickBot="1">
      <c r="B19" s="383"/>
      <c r="C19" s="372"/>
      <c r="D19" s="280"/>
      <c r="E19" s="280"/>
      <c r="F19" s="272"/>
      <c r="G19" s="280"/>
      <c r="H19" s="122"/>
    </row>
    <row r="21" spans="2:8">
      <c r="C21" t="s">
        <v>20</v>
      </c>
    </row>
    <row r="23" spans="2:8" ht="16.5" thickBot="1"/>
    <row r="24" spans="2:8" ht="57" customHeight="1">
      <c r="B24" s="373" t="s">
        <v>226</v>
      </c>
      <c r="C24" s="374"/>
      <c r="D24" s="374"/>
      <c r="E24" s="374"/>
      <c r="F24" s="374"/>
      <c r="G24" s="374"/>
      <c r="H24" s="375"/>
    </row>
    <row r="25" spans="2:8" ht="57" customHeight="1">
      <c r="B25" s="376"/>
      <c r="C25" s="377"/>
      <c r="D25" s="377"/>
      <c r="E25" s="377"/>
      <c r="F25" s="377"/>
      <c r="G25" s="377"/>
      <c r="H25" s="378"/>
    </row>
    <row r="26" spans="2:8" ht="57" customHeight="1">
      <c r="B26" s="376"/>
      <c r="C26" s="377"/>
      <c r="D26" s="377"/>
      <c r="E26" s="377"/>
      <c r="F26" s="377"/>
      <c r="G26" s="377"/>
      <c r="H26" s="378"/>
    </row>
    <row r="27" spans="2:8" ht="57" customHeight="1">
      <c r="B27" s="376"/>
      <c r="C27" s="377"/>
      <c r="D27" s="377"/>
      <c r="E27" s="377"/>
      <c r="F27" s="377"/>
      <c r="G27" s="377"/>
      <c r="H27" s="378"/>
    </row>
    <row r="28" spans="2:8" ht="16.5" thickBot="1">
      <c r="B28" s="379"/>
      <c r="C28" s="380"/>
      <c r="D28" s="380"/>
      <c r="E28" s="380"/>
      <c r="F28" s="380"/>
      <c r="G28" s="380"/>
      <c r="H28" s="381"/>
    </row>
  </sheetData>
  <sheetProtection password="CF8B" sheet="1" objects="1" scenarios="1" selectLockedCells="1"/>
  <mergeCells count="19">
    <mergeCell ref="B1:G1"/>
    <mergeCell ref="B3:B4"/>
    <mergeCell ref="C3:C4"/>
    <mergeCell ref="B5:H5"/>
    <mergeCell ref="B6:B7"/>
    <mergeCell ref="C6:C7"/>
    <mergeCell ref="B8:H8"/>
    <mergeCell ref="B9:B10"/>
    <mergeCell ref="C9:C10"/>
    <mergeCell ref="B11:H11"/>
    <mergeCell ref="B12:B13"/>
    <mergeCell ref="C12:C13"/>
    <mergeCell ref="B24:H28"/>
    <mergeCell ref="B14:H14"/>
    <mergeCell ref="B15:B16"/>
    <mergeCell ref="C15:C16"/>
    <mergeCell ref="B17:H17"/>
    <mergeCell ref="B18:B19"/>
    <mergeCell ref="C18:C19"/>
  </mergeCells>
  <phoneticPr fontId="50" type="noConversion"/>
  <pageMargins left="0.25" right="0.25" top="0.35000000000000003" bottom="0.35000000000000003" header="0.5" footer="0.5"/>
  <pageSetup paperSize="9" orientation="landscape" horizontalDpi="4294967292" verticalDpi="4294967292" r:id="rId1"/>
  <drawing r:id="rId2"/>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dimension ref="B1:I50"/>
  <sheetViews>
    <sheetView view="pageLayout" zoomScale="156" zoomScaleNormal="134" zoomScalePageLayoutView="134" workbookViewId="0">
      <selection activeCell="D4" sqref="D4"/>
    </sheetView>
  </sheetViews>
  <sheetFormatPr baseColWidth="10" defaultRowHeight="15.75"/>
  <cols>
    <col min="1" max="1" width="3.375" customWidth="1"/>
    <col min="2" max="2" width="5.375" customWidth="1"/>
    <col min="3" max="3" width="27" customWidth="1"/>
    <col min="4" max="8" width="18.875" customWidth="1"/>
    <col min="9" max="9" width="16.375" customWidth="1"/>
    <col min="10" max="10" width="44.625" customWidth="1"/>
    <col min="11" max="11" width="23.625" customWidth="1"/>
  </cols>
  <sheetData>
    <row r="1" spans="2:9" ht="36.950000000000003" customHeight="1" thickBot="1">
      <c r="B1" s="420" t="s">
        <v>85</v>
      </c>
      <c r="C1" s="421"/>
      <c r="D1" s="421"/>
      <c r="E1" s="421"/>
      <c r="F1" s="421"/>
      <c r="G1" s="421"/>
      <c r="H1" s="91" t="s">
        <v>86</v>
      </c>
    </row>
    <row r="2" spans="2:9" ht="9.9499999999999993" customHeight="1" thickBot="1">
      <c r="B2" s="419"/>
      <c r="C2" s="419"/>
      <c r="D2" s="419"/>
      <c r="E2" s="419"/>
      <c r="F2" s="419"/>
      <c r="G2" s="419"/>
      <c r="H2" s="419"/>
    </row>
    <row r="3" spans="2:9" ht="90" customHeight="1" thickBot="1">
      <c r="B3" s="422">
        <v>1</v>
      </c>
      <c r="C3" s="371" t="s">
        <v>87</v>
      </c>
      <c r="D3" s="49" t="s">
        <v>88</v>
      </c>
      <c r="E3" s="50" t="s">
        <v>89</v>
      </c>
      <c r="F3" s="49" t="s">
        <v>90</v>
      </c>
      <c r="G3" s="50" t="s">
        <v>173</v>
      </c>
      <c r="H3" s="49" t="s">
        <v>91</v>
      </c>
    </row>
    <row r="4" spans="2:9" ht="23.1" customHeight="1" thickBot="1">
      <c r="B4" s="422"/>
      <c r="C4" s="372"/>
      <c r="D4" s="270"/>
      <c r="E4" s="271"/>
      <c r="F4" s="270"/>
      <c r="G4" s="271"/>
      <c r="H4" s="271"/>
    </row>
    <row r="5" spans="2:9" ht="9.9499999999999993" customHeight="1" thickBot="1">
      <c r="B5" s="423"/>
      <c r="C5" s="423"/>
      <c r="D5" s="423"/>
      <c r="E5" s="423"/>
      <c r="F5" s="423"/>
      <c r="G5" s="423"/>
      <c r="H5" s="423"/>
    </row>
    <row r="6" spans="2:9" ht="99.95" customHeight="1" thickBot="1">
      <c r="B6" s="422">
        <v>2</v>
      </c>
      <c r="C6" s="371" t="s">
        <v>92</v>
      </c>
      <c r="D6" s="82" t="s">
        <v>93</v>
      </c>
      <c r="E6" s="51" t="s">
        <v>94</v>
      </c>
      <c r="F6" s="51" t="s">
        <v>175</v>
      </c>
      <c r="G6" s="49" t="s">
        <v>174</v>
      </c>
      <c r="H6" s="51" t="s">
        <v>95</v>
      </c>
      <c r="I6" s="19"/>
    </row>
    <row r="7" spans="2:9" ht="23.1" customHeight="1" thickBot="1">
      <c r="B7" s="422"/>
      <c r="C7" s="372"/>
      <c r="D7" s="270"/>
      <c r="E7" s="271"/>
      <c r="F7" s="270"/>
      <c r="G7" s="271"/>
      <c r="H7" s="270"/>
    </row>
    <row r="8" spans="2:9" ht="9.9499999999999993" customHeight="1" thickBot="1">
      <c r="B8" s="423"/>
      <c r="C8" s="423"/>
      <c r="D8" s="423"/>
      <c r="E8" s="423"/>
      <c r="F8" s="423"/>
      <c r="G8" s="423"/>
      <c r="H8" s="423"/>
    </row>
    <row r="9" spans="2:9" ht="99.95" customHeight="1" thickBot="1">
      <c r="B9" s="422">
        <v>3</v>
      </c>
      <c r="C9" s="371" t="s">
        <v>262</v>
      </c>
      <c r="D9" s="49" t="s">
        <v>176</v>
      </c>
      <c r="E9" s="50" t="s">
        <v>177</v>
      </c>
      <c r="F9" s="49" t="s">
        <v>96</v>
      </c>
      <c r="G9" s="50" t="s">
        <v>97</v>
      </c>
      <c r="H9" s="49" t="s">
        <v>98</v>
      </c>
    </row>
    <row r="10" spans="2:9" ht="23.1" customHeight="1" thickBot="1">
      <c r="B10" s="422"/>
      <c r="C10" s="372"/>
      <c r="D10" s="270"/>
      <c r="E10" s="271"/>
      <c r="F10" s="270"/>
      <c r="G10" s="271"/>
      <c r="H10" s="270"/>
    </row>
    <row r="11" spans="2:9" ht="9.9499999999999993" customHeight="1" thickBot="1">
      <c r="B11" s="424"/>
      <c r="C11" s="424"/>
      <c r="D11" s="424"/>
      <c r="E11" s="424"/>
      <c r="F11" s="424"/>
      <c r="G11" s="424"/>
      <c r="H11" s="424"/>
    </row>
    <row r="12" spans="2:9" ht="65.099999999999994" customHeight="1" thickBot="1">
      <c r="B12" s="422">
        <v>4</v>
      </c>
      <c r="C12" s="385" t="s">
        <v>263</v>
      </c>
      <c r="D12" s="49" t="s">
        <v>99</v>
      </c>
      <c r="E12" s="50" t="s">
        <v>100</v>
      </c>
      <c r="F12" s="49" t="s">
        <v>220</v>
      </c>
      <c r="G12" s="49" t="s">
        <v>101</v>
      </c>
      <c r="H12" s="49" t="s">
        <v>180</v>
      </c>
    </row>
    <row r="13" spans="2:9" ht="23.1" customHeight="1" thickBot="1">
      <c r="B13" s="422"/>
      <c r="C13" s="425"/>
      <c r="D13" s="270"/>
      <c r="E13" s="271"/>
      <c r="F13" s="270"/>
      <c r="G13" s="270"/>
      <c r="H13" s="276"/>
    </row>
    <row r="14" spans="2:9" ht="9.9499999999999993" customHeight="1" thickBot="1">
      <c r="B14" s="405"/>
      <c r="C14" s="405"/>
      <c r="D14" s="405"/>
      <c r="E14" s="405"/>
      <c r="F14" s="405"/>
      <c r="G14" s="405"/>
      <c r="H14" s="405"/>
    </row>
    <row r="15" spans="2:9" ht="95.1" customHeight="1" thickBot="1">
      <c r="B15" s="409">
        <v>5</v>
      </c>
      <c r="C15" s="371" t="s">
        <v>260</v>
      </c>
      <c r="D15" s="49" t="s">
        <v>102</v>
      </c>
      <c r="E15" s="50" t="s">
        <v>181</v>
      </c>
      <c r="F15" s="139" t="s">
        <v>182</v>
      </c>
      <c r="G15" s="49" t="s">
        <v>103</v>
      </c>
      <c r="H15" s="49" t="s">
        <v>264</v>
      </c>
    </row>
    <row r="16" spans="2:9" ht="23.1" customHeight="1" thickBot="1">
      <c r="B16" s="409"/>
      <c r="C16" s="390"/>
      <c r="D16" s="270"/>
      <c r="E16" s="271"/>
      <c r="F16" s="270"/>
      <c r="G16" s="271"/>
      <c r="H16" s="270"/>
    </row>
    <row r="17" spans="2:8" ht="9.9499999999999993" customHeight="1" thickBot="1">
      <c r="B17" s="408"/>
      <c r="C17" s="408"/>
      <c r="D17" s="408"/>
      <c r="E17" s="408"/>
      <c r="F17" s="408"/>
      <c r="G17" s="408"/>
      <c r="H17" s="408"/>
    </row>
    <row r="18" spans="2:8" ht="99.95" customHeight="1" thickBot="1">
      <c r="B18" s="401">
        <v>6</v>
      </c>
      <c r="C18" s="415" t="s">
        <v>261</v>
      </c>
      <c r="D18" s="24" t="s">
        <v>104</v>
      </c>
      <c r="E18" s="54" t="s">
        <v>183</v>
      </c>
      <c r="F18" s="24" t="s">
        <v>105</v>
      </c>
      <c r="G18" s="54" t="s">
        <v>265</v>
      </c>
      <c r="H18" s="24" t="s">
        <v>106</v>
      </c>
    </row>
    <row r="19" spans="2:8" ht="23.1" customHeight="1" thickBot="1">
      <c r="B19" s="402"/>
      <c r="C19" s="416"/>
      <c r="D19" s="270"/>
      <c r="E19" s="270"/>
      <c r="F19" s="270"/>
      <c r="G19" s="270"/>
      <c r="H19" s="270"/>
    </row>
    <row r="20" spans="2:8" ht="9.9499999999999993" customHeight="1" thickBot="1">
      <c r="B20" s="412"/>
      <c r="C20" s="412"/>
      <c r="D20" s="412"/>
      <c r="E20" s="412"/>
      <c r="F20" s="412"/>
      <c r="G20" s="412"/>
      <c r="H20" s="405"/>
    </row>
    <row r="21" spans="2:8" ht="95.1" customHeight="1">
      <c r="B21" s="401">
        <v>7</v>
      </c>
      <c r="C21" s="413" t="s">
        <v>107</v>
      </c>
      <c r="D21" s="84" t="s">
        <v>108</v>
      </c>
      <c r="E21" s="84" t="s">
        <v>184</v>
      </c>
      <c r="F21" s="84" t="s">
        <v>109</v>
      </c>
      <c r="G21" s="87" t="s">
        <v>185</v>
      </c>
      <c r="H21" s="117"/>
    </row>
    <row r="22" spans="2:8" ht="23.1" customHeight="1" thickBot="1">
      <c r="B22" s="402"/>
      <c r="C22" s="414"/>
      <c r="D22" s="270"/>
      <c r="E22" s="270"/>
      <c r="F22" s="270"/>
      <c r="G22" s="270"/>
      <c r="H22" s="122"/>
    </row>
    <row r="23" spans="2:8" ht="9.9499999999999993" customHeight="1" thickBot="1">
      <c r="B23" s="408"/>
      <c r="C23" s="408"/>
      <c r="D23" s="408"/>
      <c r="E23" s="408"/>
      <c r="F23" s="408"/>
      <c r="G23" s="408"/>
      <c r="H23" s="405"/>
    </row>
    <row r="24" spans="2:8" ht="95.1" customHeight="1" thickBot="1">
      <c r="B24" s="409">
        <v>8</v>
      </c>
      <c r="C24" s="371" t="s">
        <v>110</v>
      </c>
      <c r="D24" s="49" t="s">
        <v>88</v>
      </c>
      <c r="E24" s="50" t="s">
        <v>266</v>
      </c>
      <c r="F24" s="127" t="s">
        <v>186</v>
      </c>
      <c r="G24" s="87" t="s">
        <v>267</v>
      </c>
      <c r="H24" s="117"/>
    </row>
    <row r="25" spans="2:8" ht="23.1" customHeight="1" thickBot="1">
      <c r="B25" s="409"/>
      <c r="C25" s="372"/>
      <c r="D25" s="270"/>
      <c r="E25" s="270"/>
      <c r="F25" s="270"/>
      <c r="G25" s="270"/>
      <c r="H25" s="122"/>
    </row>
    <row r="26" spans="2:8" ht="15" customHeight="1" thickBot="1">
      <c r="B26" s="140"/>
      <c r="C26" s="141"/>
      <c r="D26" s="142"/>
      <c r="E26" s="142"/>
      <c r="F26" s="142"/>
      <c r="G26" s="142"/>
      <c r="H26" s="124"/>
    </row>
    <row r="27" spans="2:8" ht="60" customHeight="1" thickBot="1">
      <c r="B27" s="409">
        <v>9</v>
      </c>
      <c r="C27" s="417" t="s">
        <v>187</v>
      </c>
      <c r="D27" s="49" t="s">
        <v>190</v>
      </c>
      <c r="E27" s="87" t="s">
        <v>189</v>
      </c>
      <c r="F27" s="73" t="s">
        <v>188</v>
      </c>
      <c r="G27" s="73" t="s">
        <v>191</v>
      </c>
      <c r="H27" s="124"/>
    </row>
    <row r="28" spans="2:8" ht="23.1" customHeight="1" thickBot="1">
      <c r="B28" s="409"/>
      <c r="C28" s="418"/>
      <c r="D28" s="277"/>
      <c r="E28" s="277"/>
      <c r="F28" s="277"/>
      <c r="G28" s="277"/>
      <c r="H28" s="124"/>
    </row>
    <row r="29" spans="2:8" ht="9.9499999999999993" customHeight="1" thickBot="1">
      <c r="B29" s="405"/>
      <c r="C29" s="405"/>
      <c r="D29" s="405"/>
      <c r="E29" s="405"/>
      <c r="F29" s="405"/>
      <c r="G29" s="405"/>
      <c r="H29" s="405"/>
    </row>
    <row r="30" spans="2:8" ht="80.099999999999994" customHeight="1">
      <c r="B30" s="401">
        <v>10</v>
      </c>
      <c r="C30" s="406" t="s">
        <v>268</v>
      </c>
      <c r="D30" s="49" t="s">
        <v>111</v>
      </c>
      <c r="E30" s="49" t="s">
        <v>269</v>
      </c>
      <c r="F30" s="49" t="s">
        <v>112</v>
      </c>
      <c r="G30" s="49" t="s">
        <v>113</v>
      </c>
      <c r="H30" s="49" t="s">
        <v>270</v>
      </c>
    </row>
    <row r="31" spans="2:8" ht="23.1" customHeight="1" thickBot="1">
      <c r="B31" s="402"/>
      <c r="C31" s="407"/>
      <c r="D31" s="276"/>
      <c r="E31" s="276"/>
      <c r="F31" s="276"/>
      <c r="G31" s="276"/>
      <c r="H31" s="276"/>
    </row>
    <row r="32" spans="2:8" ht="9.9499999999999993" customHeight="1" thickBot="1">
      <c r="B32" s="408"/>
      <c r="C32" s="408"/>
      <c r="D32" s="408"/>
      <c r="E32" s="408"/>
      <c r="F32" s="408"/>
      <c r="G32" s="408"/>
      <c r="H32" s="405"/>
    </row>
    <row r="33" spans="2:9" ht="93.95" customHeight="1" thickBot="1">
      <c r="B33" s="409">
        <v>11</v>
      </c>
      <c r="C33" s="410" t="s">
        <v>114</v>
      </c>
      <c r="D33" s="51" t="s">
        <v>115</v>
      </c>
      <c r="E33" s="51" t="s">
        <v>116</v>
      </c>
      <c r="F33" s="51" t="s">
        <v>326</v>
      </c>
      <c r="G33" s="49" t="s">
        <v>192</v>
      </c>
      <c r="H33" s="49" t="s">
        <v>117</v>
      </c>
      <c r="I33" s="259"/>
    </row>
    <row r="34" spans="2:9" ht="23.1" customHeight="1" thickBot="1">
      <c r="B34" s="409"/>
      <c r="C34" s="411"/>
      <c r="D34" s="271"/>
      <c r="E34" s="271"/>
      <c r="F34" s="270"/>
      <c r="G34" s="270"/>
      <c r="H34" s="270"/>
    </row>
    <row r="35" spans="2:9" ht="9.9499999999999993" customHeight="1" thickBot="1">
      <c r="B35" s="400"/>
      <c r="C35" s="400"/>
      <c r="D35" s="400"/>
      <c r="E35" s="400"/>
      <c r="F35" s="400"/>
      <c r="G35" s="400"/>
      <c r="H35" s="400"/>
    </row>
    <row r="36" spans="2:9" ht="85.5">
      <c r="B36" s="401">
        <v>12</v>
      </c>
      <c r="C36" s="403" t="s">
        <v>289</v>
      </c>
      <c r="D36" s="128" t="s">
        <v>118</v>
      </c>
      <c r="E36" s="49" t="s">
        <v>291</v>
      </c>
      <c r="F36" s="88" t="s">
        <v>271</v>
      </c>
      <c r="G36" s="49" t="s">
        <v>119</v>
      </c>
      <c r="H36" s="50" t="s">
        <v>120</v>
      </c>
    </row>
    <row r="37" spans="2:9" ht="23.1" customHeight="1" thickBot="1">
      <c r="B37" s="402"/>
      <c r="C37" s="404"/>
      <c r="D37" s="276"/>
      <c r="E37" s="271"/>
      <c r="F37" s="276"/>
      <c r="G37" s="276"/>
      <c r="H37" s="278"/>
    </row>
    <row r="39" spans="2:9">
      <c r="C39" t="s">
        <v>20</v>
      </c>
    </row>
    <row r="40" spans="2:9" ht="16.5" thickBot="1"/>
    <row r="41" spans="2:9" ht="57" customHeight="1">
      <c r="B41" s="361" t="s">
        <v>226</v>
      </c>
      <c r="C41" s="392"/>
      <c r="D41" s="392"/>
      <c r="E41" s="392"/>
      <c r="F41" s="392"/>
      <c r="G41" s="392"/>
      <c r="H41" s="393"/>
    </row>
    <row r="42" spans="2:9" ht="57" customHeight="1">
      <c r="B42" s="394"/>
      <c r="C42" s="395"/>
      <c r="D42" s="395"/>
      <c r="E42" s="395"/>
      <c r="F42" s="395"/>
      <c r="G42" s="395"/>
      <c r="H42" s="396"/>
    </row>
    <row r="43" spans="2:9" ht="57" customHeight="1">
      <c r="B43" s="394"/>
      <c r="C43" s="395"/>
      <c r="D43" s="395"/>
      <c r="E43" s="395"/>
      <c r="F43" s="395"/>
      <c r="G43" s="395"/>
      <c r="H43" s="396"/>
    </row>
    <row r="44" spans="2:9" ht="57" customHeight="1">
      <c r="B44" s="394"/>
      <c r="C44" s="395"/>
      <c r="D44" s="395"/>
      <c r="E44" s="395"/>
      <c r="F44" s="395"/>
      <c r="G44" s="395"/>
      <c r="H44" s="396"/>
    </row>
    <row r="45" spans="2:9" ht="57" customHeight="1" thickBot="1">
      <c r="B45" s="397"/>
      <c r="C45" s="398"/>
      <c r="D45" s="398"/>
      <c r="E45" s="398"/>
      <c r="F45" s="398"/>
      <c r="G45" s="398"/>
      <c r="H45" s="399"/>
    </row>
    <row r="49" spans="2:8">
      <c r="B49" s="12"/>
      <c r="C49" s="129"/>
      <c r="D49" s="124"/>
      <c r="E49" s="130"/>
      <c r="F49" s="95"/>
      <c r="G49" s="95"/>
      <c r="H49" s="110"/>
    </row>
    <row r="50" spans="2:8">
      <c r="B50" s="12"/>
      <c r="C50" s="12"/>
      <c r="D50" s="12"/>
      <c r="E50" s="12"/>
      <c r="F50" s="12"/>
      <c r="G50" s="12"/>
    </row>
  </sheetData>
  <sheetProtection password="CF8B" sheet="1" objects="1" scenarios="1" selectLockedCells="1"/>
  <mergeCells count="37">
    <mergeCell ref="B27:B28"/>
    <mergeCell ref="C27:C28"/>
    <mergeCell ref="B2:H2"/>
    <mergeCell ref="B1:G1"/>
    <mergeCell ref="B3:B4"/>
    <mergeCell ref="C3:C4"/>
    <mergeCell ref="B5:H5"/>
    <mergeCell ref="B6:B7"/>
    <mergeCell ref="C6:C7"/>
    <mergeCell ref="B8:H8"/>
    <mergeCell ref="B9:B10"/>
    <mergeCell ref="C9:C10"/>
    <mergeCell ref="B11:H11"/>
    <mergeCell ref="B12:B13"/>
    <mergeCell ref="C12:C13"/>
    <mergeCell ref="B14:H14"/>
    <mergeCell ref="B15:B16"/>
    <mergeCell ref="C15:C16"/>
    <mergeCell ref="B17:H17"/>
    <mergeCell ref="B18:B19"/>
    <mergeCell ref="C18:C19"/>
    <mergeCell ref="B20:H20"/>
    <mergeCell ref="B21:B22"/>
    <mergeCell ref="C21:C22"/>
    <mergeCell ref="B23:H23"/>
    <mergeCell ref="B24:B25"/>
    <mergeCell ref="C24:C25"/>
    <mergeCell ref="B41:H45"/>
    <mergeCell ref="B35:H35"/>
    <mergeCell ref="B36:B37"/>
    <mergeCell ref="C36:C37"/>
    <mergeCell ref="B29:H29"/>
    <mergeCell ref="B30:B31"/>
    <mergeCell ref="C30:C31"/>
    <mergeCell ref="B32:H32"/>
    <mergeCell ref="B33:B34"/>
    <mergeCell ref="C33:C34"/>
  </mergeCells>
  <phoneticPr fontId="50" type="noConversion"/>
  <pageMargins left="0.25" right="0.25" top="0.40944881889763785" bottom="0.40944881889763785" header="0.5" footer="0.5"/>
  <pageSetup paperSize="9" orientation="landscape" horizontalDpi="4294967292" verticalDpi="4294967292" r:id="rId1"/>
  <drawing r:id="rId2"/>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dimension ref="B1:I25"/>
  <sheetViews>
    <sheetView view="pageLayout" zoomScale="70" zoomScaleNormal="134" zoomScalePageLayoutView="70" workbookViewId="0">
      <selection activeCell="E13" sqref="E13:F13"/>
    </sheetView>
  </sheetViews>
  <sheetFormatPr baseColWidth="10" defaultRowHeight="15.75"/>
  <cols>
    <col min="1" max="1" width="2.875" customWidth="1"/>
    <col min="2" max="2" width="5.375" customWidth="1"/>
    <col min="3" max="3" width="20.875" customWidth="1"/>
    <col min="4" max="4" width="16.5" customWidth="1"/>
    <col min="5" max="5" width="18.375" customWidth="1"/>
    <col min="6" max="9" width="16.5" customWidth="1"/>
    <col min="11" max="11" width="32.375" customWidth="1"/>
  </cols>
  <sheetData>
    <row r="1" spans="2:9" ht="36.950000000000003" customHeight="1" thickBot="1">
      <c r="B1" s="430" t="s">
        <v>257</v>
      </c>
      <c r="C1" s="421"/>
      <c r="D1" s="421"/>
      <c r="E1" s="421"/>
      <c r="F1" s="421"/>
      <c r="G1" s="421"/>
      <c r="H1" s="421"/>
      <c r="I1" s="91" t="s">
        <v>122</v>
      </c>
    </row>
    <row r="2" spans="2:9" ht="11.1" customHeight="1" thickBot="1">
      <c r="B2" s="419"/>
      <c r="C2" s="419"/>
      <c r="D2" s="419"/>
      <c r="E2" s="419"/>
      <c r="F2" s="419"/>
      <c r="G2" s="419"/>
      <c r="H2" s="429"/>
    </row>
    <row r="3" spans="2:9" ht="80.099999999999994" customHeight="1" thickBot="1">
      <c r="B3" s="389">
        <v>1</v>
      </c>
      <c r="C3" s="385" t="s">
        <v>272</v>
      </c>
      <c r="D3" s="139" t="s">
        <v>163</v>
      </c>
      <c r="E3" s="111" t="s">
        <v>196</v>
      </c>
      <c r="F3" s="50" t="s">
        <v>164</v>
      </c>
      <c r="G3" s="49" t="s">
        <v>165</v>
      </c>
      <c r="H3" s="122"/>
    </row>
    <row r="4" spans="2:9" ht="24.95" customHeight="1" thickBot="1">
      <c r="B4" s="383"/>
      <c r="C4" s="427"/>
      <c r="D4" s="270"/>
      <c r="E4" s="271"/>
      <c r="F4" s="270"/>
      <c r="G4" s="271"/>
      <c r="H4" s="122"/>
    </row>
    <row r="5" spans="2:9" ht="9.9499999999999993" customHeight="1" thickBot="1">
      <c r="B5" s="428"/>
      <c r="C5" s="428"/>
      <c r="D5" s="428"/>
      <c r="E5" s="428"/>
      <c r="F5" s="428"/>
      <c r="G5" s="428"/>
      <c r="H5" s="428"/>
    </row>
    <row r="6" spans="2:9" ht="90" customHeight="1" thickBot="1">
      <c r="B6" s="383">
        <v>2</v>
      </c>
      <c r="C6" s="371" t="s">
        <v>273</v>
      </c>
      <c r="D6" s="92" t="s">
        <v>231</v>
      </c>
      <c r="E6" s="93" t="s">
        <v>123</v>
      </c>
      <c r="F6" s="93" t="s">
        <v>155</v>
      </c>
      <c r="G6" s="93" t="s">
        <v>124</v>
      </c>
      <c r="H6" s="93" t="s">
        <v>157</v>
      </c>
      <c r="I6" s="24" t="s">
        <v>154</v>
      </c>
    </row>
    <row r="7" spans="2:9" ht="24.95" customHeight="1" thickBot="1">
      <c r="B7" s="383"/>
      <c r="C7" s="372"/>
      <c r="D7" s="272"/>
      <c r="E7" s="273"/>
      <c r="F7" s="272"/>
      <c r="G7" s="273"/>
      <c r="H7" s="272"/>
      <c r="I7" s="274"/>
    </row>
    <row r="8" spans="2:9" ht="9.9499999999999993" customHeight="1" thickBot="1">
      <c r="B8" s="387"/>
      <c r="C8" s="387"/>
      <c r="D8" s="387"/>
      <c r="E8" s="387"/>
      <c r="F8" s="387"/>
      <c r="G8" s="387"/>
      <c r="H8" s="387"/>
    </row>
    <row r="9" spans="2:9" ht="80.099999999999994" customHeight="1" thickBot="1">
      <c r="B9" s="383">
        <v>3</v>
      </c>
      <c r="C9" s="371" t="s">
        <v>279</v>
      </c>
      <c r="D9" s="49" t="s">
        <v>158</v>
      </c>
      <c r="E9" s="50" t="s">
        <v>159</v>
      </c>
      <c r="F9" s="49" t="s">
        <v>162</v>
      </c>
      <c r="G9" s="50" t="s">
        <v>160</v>
      </c>
      <c r="H9" s="49" t="s">
        <v>161</v>
      </c>
    </row>
    <row r="10" spans="2:9" ht="24.95" customHeight="1" thickBot="1">
      <c r="B10" s="383"/>
      <c r="C10" s="426"/>
      <c r="D10" s="270"/>
      <c r="E10" s="271"/>
      <c r="F10" s="270"/>
      <c r="G10" s="271"/>
      <c r="H10" s="270"/>
    </row>
    <row r="11" spans="2:9" ht="9.9499999999999993" customHeight="1" thickBot="1">
      <c r="B11" s="105"/>
      <c r="C11" s="105"/>
      <c r="D11" s="107"/>
      <c r="E11" s="107"/>
      <c r="F11" s="107"/>
      <c r="G11" s="107"/>
      <c r="H11" s="107"/>
    </row>
    <row r="12" spans="2:9" ht="90" customHeight="1" thickBot="1">
      <c r="B12" s="383">
        <v>4</v>
      </c>
      <c r="C12" s="385" t="s">
        <v>293</v>
      </c>
      <c r="D12" s="57" t="s">
        <v>125</v>
      </c>
      <c r="E12" s="89" t="s">
        <v>126</v>
      </c>
      <c r="F12" s="57" t="s">
        <v>127</v>
      </c>
      <c r="G12" s="57" t="s">
        <v>128</v>
      </c>
    </row>
    <row r="13" spans="2:9" ht="24.95" customHeight="1" thickBot="1">
      <c r="B13" s="383"/>
      <c r="C13" s="427"/>
      <c r="D13" s="272"/>
      <c r="E13" s="275"/>
      <c r="F13" s="275"/>
      <c r="G13" s="272"/>
    </row>
    <row r="14" spans="2:9" ht="15" customHeight="1" thickBot="1">
      <c r="B14" s="428"/>
      <c r="C14" s="428"/>
      <c r="D14" s="428"/>
      <c r="E14" s="428"/>
      <c r="F14" s="428"/>
      <c r="G14" s="428"/>
      <c r="H14" s="428"/>
    </row>
    <row r="15" spans="2:9" ht="86.25" thickBot="1">
      <c r="B15" s="383">
        <v>5</v>
      </c>
      <c r="C15" s="371" t="s">
        <v>281</v>
      </c>
      <c r="D15" s="49" t="s">
        <v>129</v>
      </c>
      <c r="E15" s="50" t="s">
        <v>130</v>
      </c>
      <c r="F15" s="50" t="s">
        <v>131</v>
      </c>
      <c r="G15" s="49" t="s">
        <v>132</v>
      </c>
      <c r="H15" s="49" t="s">
        <v>133</v>
      </c>
    </row>
    <row r="16" spans="2:9" ht="23.1" customHeight="1" thickBot="1">
      <c r="B16" s="383"/>
      <c r="C16" s="390"/>
      <c r="D16" s="270"/>
      <c r="E16" s="271"/>
      <c r="F16" s="270"/>
      <c r="G16" s="271"/>
      <c r="H16" s="270"/>
    </row>
    <row r="18" spans="2:8">
      <c r="C18" t="s">
        <v>20</v>
      </c>
    </row>
    <row r="19" spans="2:8" ht="16.5" thickBot="1"/>
    <row r="20" spans="2:8" ht="57" customHeight="1">
      <c r="B20" s="361" t="s">
        <v>226</v>
      </c>
      <c r="C20" s="392"/>
      <c r="D20" s="392"/>
      <c r="E20" s="392"/>
      <c r="F20" s="392"/>
      <c r="G20" s="392"/>
      <c r="H20" s="393"/>
    </row>
    <row r="21" spans="2:8" ht="57" customHeight="1">
      <c r="B21" s="394"/>
      <c r="C21" s="395"/>
      <c r="D21" s="395"/>
      <c r="E21" s="395"/>
      <c r="F21" s="395"/>
      <c r="G21" s="395"/>
      <c r="H21" s="396"/>
    </row>
    <row r="22" spans="2:8" ht="57" customHeight="1">
      <c r="B22" s="394"/>
      <c r="C22" s="395"/>
      <c r="D22" s="395"/>
      <c r="E22" s="395"/>
      <c r="F22" s="395"/>
      <c r="G22" s="395"/>
      <c r="H22" s="396"/>
    </row>
    <row r="23" spans="2:8" ht="57" customHeight="1">
      <c r="B23" s="394"/>
      <c r="C23" s="395"/>
      <c r="D23" s="395"/>
      <c r="E23" s="395"/>
      <c r="F23" s="395"/>
      <c r="G23" s="395"/>
      <c r="H23" s="396"/>
    </row>
    <row r="24" spans="2:8" ht="57" customHeight="1">
      <c r="B24" s="394"/>
      <c r="C24" s="395"/>
      <c r="D24" s="395"/>
      <c r="E24" s="395"/>
      <c r="F24" s="395"/>
      <c r="G24" s="395"/>
      <c r="H24" s="396"/>
    </row>
    <row r="25" spans="2:8" ht="57" customHeight="1" thickBot="1">
      <c r="B25" s="397"/>
      <c r="C25" s="398"/>
      <c r="D25" s="398"/>
      <c r="E25" s="398"/>
      <c r="F25" s="398"/>
      <c r="G25" s="398"/>
      <c r="H25" s="399"/>
    </row>
  </sheetData>
  <sheetProtection password="CF8B" sheet="1" objects="1" scenarios="1" selectLockedCells="1"/>
  <mergeCells count="16">
    <mergeCell ref="B2:H2"/>
    <mergeCell ref="B3:B4"/>
    <mergeCell ref="C3:C4"/>
    <mergeCell ref="B1:H1"/>
    <mergeCell ref="B5:H5"/>
    <mergeCell ref="B6:B7"/>
    <mergeCell ref="C6:C7"/>
    <mergeCell ref="B20:H25"/>
    <mergeCell ref="C15:C16"/>
    <mergeCell ref="B8:H8"/>
    <mergeCell ref="B9:B10"/>
    <mergeCell ref="C9:C10"/>
    <mergeCell ref="B12:B13"/>
    <mergeCell ref="C12:C13"/>
    <mergeCell ref="B14:H14"/>
    <mergeCell ref="B15:B16"/>
  </mergeCells>
  <phoneticPr fontId="50" type="noConversion"/>
  <pageMargins left="0.27559055118110237" right="0.27559055118110237" top="0.40944881889763785" bottom="0.40944881889763785" header="0.5" footer="0.5"/>
  <pageSetup paperSize="9" orientation="landscape" horizontalDpi="4294967292" verticalDpi="4294967292" r:id="rId1"/>
  <drawing r:id="rId2"/>
  <legacyDrawing r:id="rId3"/>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sheetPr enableFormatConditionsCalculation="0">
    <tabColor theme="3" tint="0.39997558519241921"/>
  </sheetPr>
  <dimension ref="B1:O82"/>
  <sheetViews>
    <sheetView view="pageLayout" topLeftCell="A64" zoomScale="60" zoomScalePageLayoutView="60" workbookViewId="0">
      <selection activeCell="H70" sqref="H70:O70"/>
    </sheetView>
  </sheetViews>
  <sheetFormatPr baseColWidth="10" defaultRowHeight="15.75"/>
  <cols>
    <col min="1" max="1" width="2.875" customWidth="1"/>
    <col min="2" max="3" width="6.625" customWidth="1"/>
    <col min="4" max="4" width="4.5" customWidth="1"/>
    <col min="5" max="6" width="6.625" customWidth="1"/>
    <col min="7" max="7" width="4.875" customWidth="1"/>
    <col min="8" max="14" width="10.875" customWidth="1"/>
    <col min="15" max="15" width="10" customWidth="1"/>
    <col min="16" max="16" width="2.875" customWidth="1"/>
  </cols>
  <sheetData>
    <row r="1" spans="2:15" ht="16.5" thickBot="1"/>
    <row r="2" spans="2:15" ht="30" customHeight="1" thickBot="1">
      <c r="B2" s="476" t="s">
        <v>297</v>
      </c>
      <c r="C2" s="477"/>
      <c r="D2" s="477"/>
      <c r="E2" s="477"/>
      <c r="F2" s="477"/>
      <c r="G2" s="477"/>
      <c r="H2" s="477"/>
      <c r="I2" s="477"/>
      <c r="J2" s="477"/>
      <c r="K2" s="477"/>
      <c r="L2" s="477"/>
      <c r="M2" s="477"/>
      <c r="N2" s="463" t="s">
        <v>30</v>
      </c>
      <c r="O2" s="464"/>
    </row>
    <row r="3" spans="2:15" ht="16.5" thickBot="1"/>
    <row r="4" spans="2:15" ht="24.95" customHeight="1" thickBot="1">
      <c r="B4" s="478" t="s">
        <v>296</v>
      </c>
      <c r="C4" s="479"/>
      <c r="D4" s="479"/>
      <c r="E4" s="479"/>
      <c r="F4" s="480"/>
      <c r="G4" s="324" t="s">
        <v>11</v>
      </c>
      <c r="H4" s="450" t="s">
        <v>21</v>
      </c>
      <c r="I4" s="450"/>
      <c r="J4" s="450"/>
      <c r="K4" s="450"/>
      <c r="L4" s="450"/>
      <c r="M4" s="450"/>
      <c r="N4" s="450"/>
      <c r="O4" s="450"/>
    </row>
    <row r="5" spans="2:15" ht="33" customHeight="1" thickBot="1">
      <c r="B5" s="451"/>
      <c r="C5" s="452"/>
      <c r="D5" s="452"/>
      <c r="E5" s="452"/>
      <c r="F5" s="453"/>
      <c r="G5" s="318">
        <v>1</v>
      </c>
      <c r="H5" s="490" t="str">
        <f>IF(Calculs!Z8&lt;7,IF('Calculs 2'!AA5&lt;7,Calculs!AB8,""),IF('Calculs 2'!Z5&lt;7,Calculs!AB8,""))</f>
        <v/>
      </c>
      <c r="I5" s="491"/>
      <c r="J5" s="491"/>
      <c r="K5" s="491"/>
      <c r="L5" s="491"/>
      <c r="M5" s="491"/>
      <c r="N5" s="491"/>
      <c r="O5" s="492"/>
    </row>
    <row r="6" spans="2:15" ht="33" customHeight="1" thickBot="1">
      <c r="B6" s="454"/>
      <c r="C6" s="455"/>
      <c r="D6" s="455"/>
      <c r="E6" s="455"/>
      <c r="F6" s="456"/>
      <c r="G6" s="319">
        <v>2</v>
      </c>
      <c r="H6" s="493" t="str">
        <f>IF(Calculs!Z11&lt;7,IF('Calculs 2'!AA8&lt;7,Calculs!AB11,""),IF('Calculs 2'!Z8&lt;7,Calculs!AB11,""))</f>
        <v/>
      </c>
      <c r="I6" s="494"/>
      <c r="J6" s="494"/>
      <c r="K6" s="494"/>
      <c r="L6" s="494"/>
      <c r="M6" s="494"/>
      <c r="N6" s="494"/>
      <c r="O6" s="495"/>
    </row>
    <row r="7" spans="2:15" ht="33" customHeight="1" thickBot="1">
      <c r="B7" s="454"/>
      <c r="C7" s="455"/>
      <c r="D7" s="455"/>
      <c r="E7" s="455"/>
      <c r="F7" s="456"/>
      <c r="G7" s="318">
        <v>3</v>
      </c>
      <c r="H7" s="490" t="str">
        <f>IF(Calculs!Z14&lt;7,Calculs!AB14,"")</f>
        <v/>
      </c>
      <c r="I7" s="491"/>
      <c r="J7" s="491"/>
      <c r="K7" s="491"/>
      <c r="L7" s="491"/>
      <c r="M7" s="491"/>
      <c r="N7" s="491"/>
      <c r="O7" s="492"/>
    </row>
    <row r="8" spans="2:15" ht="33" customHeight="1" thickBot="1">
      <c r="B8" s="454"/>
      <c r="C8" s="455"/>
      <c r="D8" s="455"/>
      <c r="E8" s="455"/>
      <c r="F8" s="456"/>
      <c r="G8" s="319">
        <v>4</v>
      </c>
      <c r="H8" s="493" t="str">
        <f>IF(Calculs!Z17&lt;10,Calculs!AB17,"")</f>
        <v/>
      </c>
      <c r="I8" s="494"/>
      <c r="J8" s="494"/>
      <c r="K8" s="494"/>
      <c r="L8" s="494"/>
      <c r="M8" s="494"/>
      <c r="N8" s="494"/>
      <c r="O8" s="495"/>
    </row>
    <row r="9" spans="2:15" ht="33" customHeight="1" thickBot="1">
      <c r="B9" s="454"/>
      <c r="C9" s="455"/>
      <c r="D9" s="455"/>
      <c r="E9" s="455"/>
      <c r="F9" s="456"/>
      <c r="G9" s="318">
        <v>5</v>
      </c>
      <c r="H9" s="490" t="str">
        <f>IF(Calculs!Z20&lt;7,Calculs!AB20,"")</f>
        <v/>
      </c>
      <c r="I9" s="491"/>
      <c r="J9" s="491"/>
      <c r="K9" s="491"/>
      <c r="L9" s="491"/>
      <c r="M9" s="491"/>
      <c r="N9" s="491"/>
      <c r="O9" s="492"/>
    </row>
    <row r="10" spans="2:15" ht="33" customHeight="1" thickBot="1">
      <c r="B10" s="454"/>
      <c r="C10" s="455"/>
      <c r="D10" s="455"/>
      <c r="E10" s="455"/>
      <c r="F10" s="456"/>
      <c r="G10" s="319">
        <v>6</v>
      </c>
      <c r="H10" s="493" t="str">
        <f>IF(Calculs!Z23&lt;8,Calculs!AB23,"")</f>
        <v/>
      </c>
      <c r="I10" s="494"/>
      <c r="J10" s="494"/>
      <c r="K10" s="494"/>
      <c r="L10" s="494"/>
      <c r="M10" s="494"/>
      <c r="N10" s="494"/>
      <c r="O10" s="495"/>
    </row>
    <row r="11" spans="2:15" ht="33" customHeight="1" thickBot="1">
      <c r="B11" s="454"/>
      <c r="C11" s="455"/>
      <c r="D11" s="455"/>
      <c r="E11" s="455"/>
      <c r="F11" s="456"/>
      <c r="G11" s="318">
        <v>7</v>
      </c>
      <c r="H11" s="490" t="str">
        <f>IF(Calculs!Z26&lt;8,Calculs!AB26,"")</f>
        <v/>
      </c>
      <c r="I11" s="491"/>
      <c r="J11" s="491"/>
      <c r="K11" s="491"/>
      <c r="L11" s="491"/>
      <c r="M11" s="491"/>
      <c r="N11" s="491"/>
      <c r="O11" s="492"/>
    </row>
    <row r="12" spans="2:15" ht="33" customHeight="1" thickBot="1">
      <c r="B12" s="457"/>
      <c r="C12" s="382"/>
      <c r="D12" s="382"/>
      <c r="E12" s="382"/>
      <c r="F12" s="458"/>
      <c r="G12" s="319">
        <v>8</v>
      </c>
      <c r="H12" s="493" t="str">
        <f>IF(Calculs!Z29&lt;8,Calculs!AB29,"")</f>
        <v/>
      </c>
      <c r="I12" s="494"/>
      <c r="J12" s="494"/>
      <c r="K12" s="494"/>
      <c r="L12" s="494"/>
      <c r="M12" s="494"/>
      <c r="N12" s="494"/>
      <c r="O12" s="495"/>
    </row>
    <row r="13" spans="2:15" ht="16.5" thickBot="1">
      <c r="B13" s="203"/>
      <c r="C13" s="203"/>
      <c r="D13" s="203"/>
      <c r="E13" s="203"/>
      <c r="F13" s="203"/>
      <c r="G13" s="203"/>
      <c r="H13" s="203"/>
      <c r="I13" s="203"/>
      <c r="J13" s="203"/>
      <c r="K13" s="203"/>
      <c r="L13" s="203"/>
      <c r="M13" s="203"/>
      <c r="N13" s="203"/>
      <c r="O13" s="203"/>
    </row>
    <row r="14" spans="2:15" ht="15" customHeight="1" thickBot="1">
      <c r="B14" s="431" t="s">
        <v>301</v>
      </c>
      <c r="C14" s="432"/>
      <c r="D14" s="323"/>
      <c r="E14" s="436" t="s">
        <v>300</v>
      </c>
      <c r="F14" s="437"/>
      <c r="G14" s="129"/>
      <c r="H14" s="129"/>
      <c r="I14" s="321"/>
      <c r="J14" s="321"/>
      <c r="K14" s="12"/>
      <c r="L14" s="12"/>
      <c r="M14" s="129"/>
      <c r="N14" s="129"/>
      <c r="O14" s="129"/>
    </row>
    <row r="15" spans="2:15" ht="15" customHeight="1" thickBot="1">
      <c r="D15" s="99"/>
      <c r="E15" s="99"/>
      <c r="F15" s="99"/>
      <c r="G15" s="316"/>
      <c r="H15" s="66"/>
      <c r="I15" s="12"/>
      <c r="J15" s="321"/>
      <c r="K15" s="12"/>
      <c r="L15" s="12"/>
      <c r="M15" s="12"/>
      <c r="N15" s="12"/>
      <c r="O15" s="12"/>
    </row>
    <row r="16" spans="2:15" ht="15" customHeight="1">
      <c r="B16" s="451"/>
      <c r="C16" s="453"/>
      <c r="D16" s="470"/>
      <c r="E16" s="451"/>
      <c r="F16" s="453"/>
      <c r="H16" s="12"/>
      <c r="I16" s="12"/>
      <c r="J16" s="322"/>
      <c r="K16" s="12"/>
      <c r="L16" s="12"/>
      <c r="M16" s="12"/>
    </row>
    <row r="17" spans="2:15" ht="15" customHeight="1">
      <c r="B17" s="454"/>
      <c r="C17" s="456"/>
      <c r="D17" s="471"/>
      <c r="E17" s="454"/>
      <c r="F17" s="456"/>
      <c r="H17" s="12"/>
      <c r="I17" s="12"/>
      <c r="J17" s="12"/>
      <c r="K17" s="12"/>
      <c r="L17" s="12"/>
      <c r="M17" s="12"/>
    </row>
    <row r="18" spans="2:15" ht="14.1" customHeight="1">
      <c r="B18" s="454"/>
      <c r="C18" s="456"/>
      <c r="D18" s="471"/>
      <c r="E18" s="454"/>
      <c r="F18" s="456"/>
      <c r="H18" s="163"/>
      <c r="I18" s="320"/>
      <c r="J18" s="12"/>
      <c r="K18" s="12"/>
      <c r="L18" s="12"/>
      <c r="M18" s="12"/>
    </row>
    <row r="19" spans="2:15">
      <c r="B19" s="454"/>
      <c r="C19" s="456"/>
      <c r="D19" s="471"/>
      <c r="E19" s="454"/>
      <c r="F19" s="456"/>
      <c r="H19" s="320"/>
      <c r="I19" s="320"/>
    </row>
    <row r="20" spans="2:15" ht="16.5" thickBot="1">
      <c r="B20" s="457"/>
      <c r="C20" s="458"/>
      <c r="D20" s="471"/>
      <c r="E20" s="457"/>
      <c r="F20" s="458"/>
      <c r="H20" s="320"/>
      <c r="I20" s="320"/>
    </row>
    <row r="21" spans="2:15" ht="15" customHeight="1">
      <c r="B21" s="481" t="s">
        <v>313</v>
      </c>
      <c r="C21" s="482"/>
      <c r="D21" s="471"/>
      <c r="E21" s="485" t="s">
        <v>302</v>
      </c>
      <c r="F21" s="486"/>
      <c r="H21" s="320"/>
      <c r="I21" s="320"/>
    </row>
    <row r="22" spans="2:15" ht="16.5" thickBot="1">
      <c r="B22" s="483"/>
      <c r="C22" s="484"/>
      <c r="D22" s="472"/>
      <c r="E22" s="487"/>
      <c r="F22" s="488"/>
      <c r="H22" s="320"/>
      <c r="I22" s="320"/>
    </row>
    <row r="23" spans="2:15">
      <c r="B23" s="66"/>
      <c r="C23" s="66"/>
      <c r="E23" s="315"/>
      <c r="F23" s="315"/>
      <c r="H23" s="320"/>
      <c r="I23" s="320"/>
    </row>
    <row r="24" spans="2:15" ht="16.5" thickBot="1"/>
    <row r="25" spans="2:15" ht="30" customHeight="1" thickBot="1">
      <c r="B25" s="459" t="s">
        <v>303</v>
      </c>
      <c r="C25" s="460"/>
      <c r="D25" s="460"/>
      <c r="E25" s="460"/>
      <c r="F25" s="460"/>
      <c r="G25" s="460"/>
      <c r="H25" s="460"/>
      <c r="I25" s="460"/>
      <c r="J25" s="460"/>
      <c r="K25" s="460"/>
      <c r="L25" s="460"/>
      <c r="M25" s="460"/>
      <c r="N25" s="463" t="s">
        <v>46</v>
      </c>
      <c r="O25" s="464"/>
    </row>
    <row r="26" spans="2:15" ht="16.5" thickBot="1"/>
    <row r="27" spans="2:15" ht="24.95" customHeight="1" thickBot="1">
      <c r="B27" s="450" t="s">
        <v>296</v>
      </c>
      <c r="C27" s="450"/>
      <c r="D27" s="450"/>
      <c r="E27" s="450"/>
      <c r="F27" s="450"/>
      <c r="G27" s="324" t="s">
        <v>11</v>
      </c>
      <c r="H27" s="450" t="s">
        <v>21</v>
      </c>
      <c r="I27" s="450"/>
      <c r="J27" s="450"/>
      <c r="K27" s="450"/>
      <c r="L27" s="450"/>
      <c r="M27" s="450"/>
      <c r="N27" s="450"/>
      <c r="O27" s="450"/>
    </row>
    <row r="28" spans="2:15" ht="42.95" customHeight="1" thickBot="1">
      <c r="B28" s="489"/>
      <c r="C28" s="489"/>
      <c r="D28" s="489"/>
      <c r="E28" s="489"/>
      <c r="F28" s="489"/>
      <c r="G28" s="43">
        <v>1</v>
      </c>
      <c r="H28" s="434" t="str">
        <f>IF(Calculs!Z40&lt;7,IF('Calculs 2'!AA40&lt;7,Calculs!AB40,""),IF('Calculs 2'!Z40&lt;7,Calculs!AB40,""))</f>
        <v/>
      </c>
      <c r="I28" s="434"/>
      <c r="J28" s="434"/>
      <c r="K28" s="434"/>
      <c r="L28" s="434"/>
      <c r="M28" s="434"/>
      <c r="N28" s="434"/>
      <c r="O28" s="434"/>
    </row>
    <row r="29" spans="2:15" ht="42.95" customHeight="1" thickBot="1">
      <c r="B29" s="489"/>
      <c r="C29" s="489"/>
      <c r="D29" s="489"/>
      <c r="E29" s="489"/>
      <c r="F29" s="489"/>
      <c r="G29" s="339">
        <v>2</v>
      </c>
      <c r="H29" s="433" t="str">
        <f>IF(Calculs!Z43&lt;5,IF('Calculs 2'!AA43&lt;5,Calculs!AB43,""),IF('Calculs 2'!Z43&lt;5,Calculs!AB43,""))</f>
        <v/>
      </c>
      <c r="I29" s="433"/>
      <c r="J29" s="433"/>
      <c r="K29" s="433"/>
      <c r="L29" s="433"/>
      <c r="M29" s="433"/>
      <c r="N29" s="433"/>
      <c r="O29" s="433"/>
    </row>
    <row r="30" spans="2:15" ht="42.95" customHeight="1" thickBot="1">
      <c r="B30" s="489"/>
      <c r="C30" s="489"/>
      <c r="D30" s="489"/>
      <c r="E30" s="489"/>
      <c r="F30" s="489"/>
      <c r="G30" s="43">
        <v>3</v>
      </c>
      <c r="H30" s="434" t="str">
        <f xml:space="preserve"> IF(Calculs!Z46&lt;7,IF('Calculs 2'!AA46&lt;7,Calculs!AB46,""),IF('Calculs 2'!Z46&lt;7,Calculs!AB46,""))</f>
        <v/>
      </c>
      <c r="I30" s="434"/>
      <c r="J30" s="434"/>
      <c r="K30" s="434"/>
      <c r="L30" s="434"/>
      <c r="M30" s="434"/>
      <c r="N30" s="434"/>
      <c r="O30" s="434"/>
    </row>
    <row r="31" spans="2:15" ht="42.95" customHeight="1" thickBot="1">
      <c r="B31" s="489"/>
      <c r="C31" s="489"/>
      <c r="D31" s="489"/>
      <c r="E31" s="489"/>
      <c r="F31" s="489"/>
      <c r="G31" s="339">
        <v>4</v>
      </c>
      <c r="H31" s="433" t="str">
        <f>IF(Calculs!Z49&lt;7,IF('Calculs 2'!AA49&lt;7,Calculs!AB49,""),IF('Calculs 2'!Z49&lt;7,Calculs!AB49,""))</f>
        <v/>
      </c>
      <c r="I31" s="433"/>
      <c r="J31" s="433"/>
      <c r="K31" s="433"/>
      <c r="L31" s="433"/>
      <c r="M31" s="433"/>
      <c r="N31" s="433"/>
      <c r="O31" s="433"/>
    </row>
    <row r="32" spans="2:15" ht="42.95" customHeight="1" thickBot="1">
      <c r="B32" s="489"/>
      <c r="C32" s="489"/>
      <c r="D32" s="489"/>
      <c r="E32" s="489"/>
      <c r="F32" s="489"/>
      <c r="G32" s="43">
        <v>5</v>
      </c>
      <c r="H32" s="434" t="str">
        <f>IF(Calculs!Z52&lt;6,IF('Calculs 2'!AA52&lt;6,Calculs!AB52,""),IF('Calculs 2'!Z52&lt;6,Calculs!AB52,""))</f>
        <v/>
      </c>
      <c r="I32" s="434"/>
      <c r="J32" s="434"/>
      <c r="K32" s="434"/>
      <c r="L32" s="434"/>
      <c r="M32" s="434"/>
      <c r="N32" s="434"/>
      <c r="O32" s="434"/>
    </row>
    <row r="33" spans="2:15" ht="42.95" customHeight="1" thickBot="1">
      <c r="B33" s="489"/>
      <c r="C33" s="489"/>
      <c r="D33" s="489"/>
      <c r="E33" s="489"/>
      <c r="F33" s="489"/>
      <c r="G33" s="339">
        <v>6</v>
      </c>
      <c r="H33" s="433" t="str">
        <f>IF(Calculs!Z55&lt;8,IF('Calculs 2'!AA55&lt;8,Calculs!AB55,""),IF('Calculs 2'!Z55&lt;8,Calculs!AB55,""))</f>
        <v/>
      </c>
      <c r="I33" s="433"/>
      <c r="J33" s="433"/>
      <c r="K33" s="433"/>
      <c r="L33" s="433"/>
      <c r="M33" s="433"/>
      <c r="N33" s="433"/>
      <c r="O33" s="433"/>
    </row>
    <row r="34" spans="2:15" ht="16.5" thickBot="1"/>
    <row r="35" spans="2:15" ht="16.5" thickBot="1">
      <c r="B35" s="431" t="s">
        <v>301</v>
      </c>
      <c r="C35" s="432"/>
      <c r="D35" s="323"/>
      <c r="E35" s="436" t="s">
        <v>300</v>
      </c>
      <c r="F35" s="437"/>
    </row>
    <row r="36" spans="2:15" ht="16.5" thickBot="1">
      <c r="D36" s="99"/>
      <c r="E36" s="99"/>
      <c r="F36" s="99"/>
      <c r="H36" s="62"/>
      <c r="I36" s="62"/>
      <c r="J36" s="62"/>
      <c r="K36" s="62"/>
      <c r="L36" s="62"/>
      <c r="M36" s="62"/>
    </row>
    <row r="37" spans="2:15">
      <c r="B37" s="451"/>
      <c r="C37" s="453"/>
      <c r="D37" s="473"/>
      <c r="E37" s="451"/>
      <c r="F37" s="453"/>
      <c r="H37" s="99"/>
      <c r="I37" s="99"/>
      <c r="J37" s="99"/>
      <c r="K37" s="99"/>
      <c r="L37" s="99"/>
      <c r="M37" s="99"/>
    </row>
    <row r="38" spans="2:15">
      <c r="B38" s="454"/>
      <c r="C38" s="456"/>
      <c r="D38" s="474"/>
      <c r="E38" s="454"/>
      <c r="F38" s="456"/>
      <c r="H38" s="62"/>
      <c r="I38" s="62"/>
      <c r="J38" s="62"/>
      <c r="K38" s="62"/>
      <c r="L38" s="62"/>
      <c r="M38" s="62"/>
    </row>
    <row r="39" spans="2:15">
      <c r="B39" s="454"/>
      <c r="C39" s="456"/>
      <c r="D39" s="474"/>
      <c r="E39" s="454"/>
      <c r="F39" s="456"/>
      <c r="H39" s="62"/>
      <c r="I39" s="62"/>
      <c r="J39" s="165"/>
      <c r="K39" s="62"/>
      <c r="L39" s="62"/>
      <c r="M39" s="62"/>
    </row>
    <row r="40" spans="2:15">
      <c r="B40" s="454"/>
      <c r="C40" s="456"/>
      <c r="D40" s="474"/>
      <c r="E40" s="454"/>
      <c r="F40" s="456"/>
      <c r="H40" s="62"/>
      <c r="I40" s="62"/>
      <c r="J40" s="165"/>
      <c r="K40" s="62"/>
      <c r="L40" s="62"/>
      <c r="M40" s="62"/>
    </row>
    <row r="41" spans="2:15" ht="16.5" thickBot="1">
      <c r="B41" s="457"/>
      <c r="C41" s="458"/>
      <c r="D41" s="474"/>
      <c r="E41" s="457"/>
      <c r="F41" s="458"/>
      <c r="H41" s="62"/>
      <c r="I41" s="62"/>
      <c r="J41" s="165"/>
      <c r="K41" s="62"/>
      <c r="L41" s="62"/>
      <c r="M41" s="62"/>
    </row>
    <row r="42" spans="2:15">
      <c r="B42" s="465" t="s">
        <v>313</v>
      </c>
      <c r="C42" s="466"/>
      <c r="D42" s="474"/>
      <c r="E42" s="469" t="s">
        <v>302</v>
      </c>
      <c r="F42" s="453"/>
      <c r="H42" s="62"/>
      <c r="I42" s="62"/>
      <c r="J42" s="62"/>
      <c r="K42" s="62"/>
      <c r="L42" s="62"/>
      <c r="M42" s="62"/>
    </row>
    <row r="43" spans="2:15" ht="16.5" thickBot="1">
      <c r="B43" s="467"/>
      <c r="C43" s="468"/>
      <c r="D43" s="475"/>
      <c r="E43" s="457"/>
      <c r="F43" s="458"/>
    </row>
    <row r="44" spans="2:15" ht="16.5" thickBot="1"/>
    <row r="45" spans="2:15" ht="30" customHeight="1" thickBot="1">
      <c r="B45" s="459" t="s">
        <v>308</v>
      </c>
      <c r="C45" s="460"/>
      <c r="D45" s="460"/>
      <c r="E45" s="460"/>
      <c r="F45" s="460"/>
      <c r="G45" s="460"/>
      <c r="H45" s="460"/>
      <c r="I45" s="460"/>
      <c r="J45" s="460"/>
      <c r="K45" s="460"/>
      <c r="L45" s="460"/>
      <c r="M45" s="460"/>
      <c r="N45" s="463" t="s">
        <v>306</v>
      </c>
      <c r="O45" s="464"/>
    </row>
    <row r="46" spans="2:15" ht="14.1" customHeight="1" thickBot="1"/>
    <row r="47" spans="2:15" ht="24.95" customHeight="1" thickBot="1">
      <c r="B47" s="450" t="s">
        <v>296</v>
      </c>
      <c r="C47" s="450"/>
      <c r="D47" s="450"/>
      <c r="E47" s="450"/>
      <c r="F47" s="450"/>
      <c r="G47" s="324" t="s">
        <v>11</v>
      </c>
      <c r="H47" s="450" t="s">
        <v>21</v>
      </c>
      <c r="I47" s="450"/>
      <c r="J47" s="450"/>
      <c r="K47" s="450"/>
      <c r="L47" s="450"/>
      <c r="M47" s="450"/>
      <c r="N47" s="450"/>
      <c r="O47" s="450"/>
    </row>
    <row r="48" spans="2:15" ht="35.1" customHeight="1" thickBot="1">
      <c r="B48" s="451"/>
      <c r="C48" s="452"/>
      <c r="D48" s="452"/>
      <c r="E48" s="452"/>
      <c r="F48" s="453"/>
      <c r="G48" s="43">
        <v>1</v>
      </c>
      <c r="H48" s="434" t="str">
        <f>IF(Calculs!Z65&lt;9,IF('Calculs 2'!AA69&lt;9,Calculs!AB65,""),IF('Calculs 2'!Z69&lt;9,Calculs!AB65,""))</f>
        <v/>
      </c>
      <c r="I48" s="434"/>
      <c r="J48" s="434"/>
      <c r="K48" s="434"/>
      <c r="L48" s="434"/>
      <c r="M48" s="434"/>
      <c r="N48" s="434"/>
      <c r="O48" s="434"/>
    </row>
    <row r="49" spans="2:15" ht="35.1" customHeight="1" thickBot="1">
      <c r="B49" s="454"/>
      <c r="C49" s="455"/>
      <c r="D49" s="455"/>
      <c r="E49" s="455"/>
      <c r="F49" s="456"/>
      <c r="G49" s="339">
        <v>2</v>
      </c>
      <c r="H49" s="433" t="str">
        <f>IF(Calculs!Z68&lt;6,IF('Calculs 2'!AA72&lt;6,Calculs!AB68,""),IF('Calculs 2'!Z72&lt;6,Calculs!AB68,""))</f>
        <v/>
      </c>
      <c r="I49" s="433"/>
      <c r="J49" s="433"/>
      <c r="K49" s="433"/>
      <c r="L49" s="433"/>
      <c r="M49" s="433"/>
      <c r="N49" s="433"/>
      <c r="O49" s="433"/>
    </row>
    <row r="50" spans="2:15" ht="30" customHeight="1" thickBot="1">
      <c r="B50" s="454"/>
      <c r="C50" s="455"/>
      <c r="D50" s="455"/>
      <c r="E50" s="455"/>
      <c r="F50" s="456"/>
      <c r="G50" s="43">
        <v>3</v>
      </c>
      <c r="H50" s="434" t="str">
        <f>IF(Calculs!Z71&lt;10,IF('Calculs 2'!AA75&lt;10,Calculs!AB71,""),IF('Calculs 2'!Z75&lt;10,Calculs!AB71,""))</f>
        <v/>
      </c>
      <c r="I50" s="434"/>
      <c r="J50" s="434"/>
      <c r="K50" s="434"/>
      <c r="L50" s="434"/>
      <c r="M50" s="434"/>
      <c r="N50" s="434"/>
      <c r="O50" s="434"/>
    </row>
    <row r="51" spans="2:15" ht="35.1" customHeight="1" thickBot="1">
      <c r="B51" s="454"/>
      <c r="C51" s="455"/>
      <c r="D51" s="455"/>
      <c r="E51" s="455"/>
      <c r="F51" s="456"/>
      <c r="G51" s="339">
        <v>4</v>
      </c>
      <c r="H51" s="433" t="str">
        <f>IF(Calculs!Z74&lt;10,IF('Calculs 2'!AA78&lt;10,Calculs!AB74,""),IF('Calculs 2'!Z78&lt;10,Calculs!AB74,""))</f>
        <v/>
      </c>
      <c r="I51" s="433"/>
      <c r="J51" s="433"/>
      <c r="K51" s="433"/>
      <c r="L51" s="433"/>
      <c r="M51" s="433"/>
      <c r="N51" s="433"/>
      <c r="O51" s="433"/>
    </row>
    <row r="52" spans="2:15" ht="35.1" customHeight="1" thickBot="1">
      <c r="B52" s="454"/>
      <c r="C52" s="455"/>
      <c r="D52" s="455"/>
      <c r="E52" s="455"/>
      <c r="F52" s="456"/>
      <c r="G52" s="43">
        <v>5</v>
      </c>
      <c r="H52" s="434" t="str">
        <f>IF(Calculs!Z77&lt;8,IF('Calculs 2'!AA81&lt;8,Calculs!AB77,""),IF('Calculs 2'!Z81&lt;8,Calculs!AB77,""))</f>
        <v/>
      </c>
      <c r="I52" s="434"/>
      <c r="J52" s="434"/>
      <c r="K52" s="434"/>
      <c r="L52" s="434"/>
      <c r="M52" s="434"/>
      <c r="N52" s="434"/>
      <c r="O52" s="434"/>
    </row>
    <row r="53" spans="2:15" ht="30" customHeight="1" thickBot="1">
      <c r="B53" s="454"/>
      <c r="C53" s="455"/>
      <c r="D53" s="455"/>
      <c r="E53" s="455"/>
      <c r="F53" s="456"/>
      <c r="G53" s="339">
        <v>6</v>
      </c>
      <c r="H53" s="433" t="str">
        <f>IF(Calculs!Z80&lt;8,IF('Calculs 2'!AA84&lt;8,Calculs!AB80,""),IF('Calculs 2'!Z84&lt;8,Calculs!AB80,""))</f>
        <v/>
      </c>
      <c r="I53" s="433"/>
      <c r="J53" s="433"/>
      <c r="K53" s="433"/>
      <c r="L53" s="433"/>
      <c r="M53" s="433"/>
      <c r="N53" s="433"/>
      <c r="O53" s="433"/>
    </row>
    <row r="54" spans="2:15" ht="35.1" customHeight="1" thickBot="1">
      <c r="B54" s="454"/>
      <c r="C54" s="455"/>
      <c r="D54" s="455"/>
      <c r="E54" s="455"/>
      <c r="F54" s="456"/>
      <c r="G54" s="43">
        <v>7</v>
      </c>
      <c r="H54" s="434" t="str">
        <f>IF(Calculs!Z83&lt;7,IF('Calculs 2'!AA87&lt;7,Calculs!AB83,""),IF('Calculs 2'!Z87&lt;7,Calculs!AB83,""))</f>
        <v/>
      </c>
      <c r="I54" s="434"/>
      <c r="J54" s="434"/>
      <c r="K54" s="434"/>
      <c r="L54" s="434"/>
      <c r="M54" s="434"/>
      <c r="N54" s="434"/>
      <c r="O54" s="434"/>
    </row>
    <row r="55" spans="2:15" ht="30" customHeight="1" thickBot="1">
      <c r="B55" s="454"/>
      <c r="C55" s="455"/>
      <c r="D55" s="455"/>
      <c r="E55" s="455"/>
      <c r="F55" s="456"/>
      <c r="G55" s="339">
        <v>8</v>
      </c>
      <c r="H55" s="433" t="str">
        <f>IF(Calculs!Z86&lt;10,IF('Calculs 2'!AA90&lt;10,Calculs!AB86,""),IF('Calculs 2'!Z90&lt;10,Calculs!AB86,""))</f>
        <v/>
      </c>
      <c r="I55" s="433"/>
      <c r="J55" s="433"/>
      <c r="K55" s="433"/>
      <c r="L55" s="433"/>
      <c r="M55" s="433"/>
      <c r="N55" s="433"/>
      <c r="O55" s="433"/>
    </row>
    <row r="56" spans="2:15" ht="35.1" customHeight="1" thickBot="1">
      <c r="B56" s="454"/>
      <c r="C56" s="455"/>
      <c r="D56" s="455"/>
      <c r="E56" s="455"/>
      <c r="F56" s="456"/>
      <c r="G56" s="43">
        <v>9</v>
      </c>
      <c r="H56" s="434" t="str">
        <f>IF(Calculs!Z89&lt;8,IF('Calculs 2'!AA93&lt;8,Calculs!AB89,""),IF('Calculs 2'!Z93&lt;8,Calculs!AB89,""))</f>
        <v/>
      </c>
      <c r="I56" s="434"/>
      <c r="J56" s="434"/>
      <c r="K56" s="434"/>
      <c r="L56" s="434"/>
      <c r="M56" s="434"/>
      <c r="N56" s="434"/>
      <c r="O56" s="434"/>
    </row>
    <row r="57" spans="2:15" ht="29.1" customHeight="1" thickBot="1">
      <c r="B57" s="454"/>
      <c r="C57" s="455"/>
      <c r="D57" s="455"/>
      <c r="E57" s="455"/>
      <c r="F57" s="456"/>
      <c r="G57" s="339">
        <v>10</v>
      </c>
      <c r="H57" s="433" t="str">
        <f>IF(Calculs!Z92&lt;7,IF('Calculs 2'!AA96&lt;7,Calculs!AB92,""),IF('Calculs 2'!Z96&lt;7,Calculs!AB92,""))</f>
        <v/>
      </c>
      <c r="I57" s="433"/>
      <c r="J57" s="433"/>
      <c r="K57" s="433"/>
      <c r="L57" s="433"/>
      <c r="M57" s="433"/>
      <c r="N57" s="433"/>
      <c r="O57" s="433"/>
    </row>
    <row r="58" spans="2:15" ht="29.1" customHeight="1" thickBot="1">
      <c r="B58" s="454"/>
      <c r="C58" s="455"/>
      <c r="D58" s="455"/>
      <c r="E58" s="455"/>
      <c r="F58" s="456"/>
      <c r="G58" s="43">
        <v>11</v>
      </c>
      <c r="H58" s="434" t="str">
        <f>IF(Calculs!Z95&lt;10,IF('Calculs 2'!AA99&lt;10,Calculs!AB95,""),IF('Calculs 2'!Z99&lt;10,Calculs!AB95,""))</f>
        <v/>
      </c>
      <c r="I58" s="434"/>
      <c r="J58" s="434"/>
      <c r="K58" s="434"/>
      <c r="L58" s="434"/>
      <c r="M58" s="434"/>
      <c r="N58" s="434"/>
      <c r="O58" s="434"/>
    </row>
    <row r="59" spans="2:15" ht="29.1" customHeight="1" thickBot="1">
      <c r="B59" s="457"/>
      <c r="C59" s="382"/>
      <c r="D59" s="382"/>
      <c r="E59" s="382"/>
      <c r="F59" s="458"/>
      <c r="G59" s="339">
        <v>12</v>
      </c>
      <c r="H59" s="433" t="str">
        <f>IF(Calculs!Z98&lt;10,IF('Calculs 2'!AA102&lt;10,Calculs!AB98,""),IF('Calculs 2'!Z102&lt;10,Calculs!AB98,""))</f>
        <v/>
      </c>
      <c r="I59" s="433"/>
      <c r="J59" s="433"/>
      <c r="K59" s="433"/>
      <c r="L59" s="433"/>
      <c r="M59" s="433"/>
      <c r="N59" s="433"/>
      <c r="O59" s="433"/>
    </row>
    <row r="60" spans="2:15" ht="16.5" thickBot="1"/>
    <row r="61" spans="2:15" ht="15.95" customHeight="1" thickBot="1">
      <c r="B61" s="431" t="s">
        <v>301</v>
      </c>
      <c r="C61" s="432"/>
      <c r="D61" s="323"/>
      <c r="E61" s="436" t="s">
        <v>300</v>
      </c>
      <c r="F61" s="437"/>
      <c r="H61" s="438" t="s">
        <v>312</v>
      </c>
      <c r="I61" s="439"/>
      <c r="J61" s="447"/>
      <c r="K61" s="439" t="s">
        <v>310</v>
      </c>
      <c r="L61" s="444"/>
      <c r="M61" s="327"/>
      <c r="N61" s="62"/>
    </row>
    <row r="62" spans="2:15">
      <c r="H62" s="440"/>
      <c r="I62" s="441"/>
      <c r="J62" s="448"/>
      <c r="K62" s="441"/>
      <c r="L62" s="445"/>
      <c r="M62" s="62"/>
      <c r="N62" s="62"/>
    </row>
    <row r="63" spans="2:15" ht="14.1" customHeight="1" thickBot="1">
      <c r="H63" s="442"/>
      <c r="I63" s="443"/>
      <c r="J63" s="449"/>
      <c r="K63" s="443"/>
      <c r="L63" s="446"/>
      <c r="M63" s="326"/>
      <c r="N63" s="62"/>
    </row>
    <row r="64" spans="2:15" ht="16.5" thickBot="1"/>
    <row r="65" spans="2:15" ht="30" customHeight="1" thickBot="1">
      <c r="B65" s="459" t="s">
        <v>307</v>
      </c>
      <c r="C65" s="460"/>
      <c r="D65" s="460"/>
      <c r="E65" s="460"/>
      <c r="F65" s="460"/>
      <c r="G65" s="460"/>
      <c r="H65" s="460"/>
      <c r="I65" s="460"/>
      <c r="J65" s="460"/>
      <c r="K65" s="460"/>
      <c r="L65" s="460"/>
      <c r="M65" s="460"/>
      <c r="N65" s="461" t="s">
        <v>309</v>
      </c>
      <c r="O65" s="462"/>
    </row>
    <row r="66" spans="2:15" ht="16.5" thickBot="1">
      <c r="E66" s="75"/>
      <c r="F66" s="75"/>
      <c r="G66" s="75"/>
      <c r="H66" s="75"/>
      <c r="I66" s="75"/>
      <c r="J66" s="75"/>
      <c r="K66" s="75"/>
      <c r="L66" s="75"/>
      <c r="M66" s="75"/>
      <c r="N66" s="75"/>
      <c r="O66" s="75"/>
    </row>
    <row r="67" spans="2:15" ht="24.95" customHeight="1" thickBot="1">
      <c r="B67" s="450" t="s">
        <v>296</v>
      </c>
      <c r="C67" s="450"/>
      <c r="D67" s="450"/>
      <c r="E67" s="450"/>
      <c r="F67" s="450"/>
      <c r="G67" s="328" t="s">
        <v>11</v>
      </c>
      <c r="H67" s="435" t="s">
        <v>21</v>
      </c>
      <c r="I67" s="435"/>
      <c r="J67" s="435"/>
      <c r="K67" s="435"/>
      <c r="L67" s="435"/>
      <c r="M67" s="435"/>
      <c r="N67" s="435"/>
      <c r="O67" s="435"/>
    </row>
    <row r="68" spans="2:15" ht="48.95" customHeight="1" thickBot="1">
      <c r="B68" s="451"/>
      <c r="C68" s="452"/>
      <c r="D68" s="452"/>
      <c r="E68" s="452"/>
      <c r="F68" s="453"/>
      <c r="G68" s="43">
        <v>1</v>
      </c>
      <c r="H68" s="434" t="str">
        <f>IF(Calculs!Z109&lt;10,IF('Calculs 2'!AA116&lt;10,Calculs!AB109,""),IF('Calculs 2'!Z116&lt;10,Calculs!AB109,""))</f>
        <v/>
      </c>
      <c r="I68" s="434"/>
      <c r="J68" s="434"/>
      <c r="K68" s="434"/>
      <c r="L68" s="434"/>
      <c r="M68" s="434"/>
      <c r="N68" s="434"/>
      <c r="O68" s="434"/>
    </row>
    <row r="69" spans="2:15" ht="48.95" customHeight="1" thickBot="1">
      <c r="B69" s="454"/>
      <c r="C69" s="455"/>
      <c r="D69" s="455"/>
      <c r="E69" s="455"/>
      <c r="F69" s="456"/>
      <c r="G69" s="339">
        <v>2</v>
      </c>
      <c r="H69" s="433" t="str">
        <f>IF(Calculs!Z112&lt;10,IF('Calculs 2'!AA119&lt;10,Calculs!AB112,""),IF('Calculs 2'!Z119&lt;10,Calculs!AB112,""))</f>
        <v/>
      </c>
      <c r="I69" s="433"/>
      <c r="J69" s="433"/>
      <c r="K69" s="433"/>
      <c r="L69" s="433"/>
      <c r="M69" s="433"/>
      <c r="N69" s="433"/>
      <c r="O69" s="433"/>
    </row>
    <row r="70" spans="2:15" ht="48.95" customHeight="1" thickBot="1">
      <c r="B70" s="454"/>
      <c r="C70" s="455"/>
      <c r="D70" s="455"/>
      <c r="E70" s="455"/>
      <c r="F70" s="456"/>
      <c r="G70" s="43">
        <v>3</v>
      </c>
      <c r="H70" s="434" t="str">
        <f>IF(Calculs!Z115&lt;8,IF('Calculs 2'!AA122&lt;8,Calculs!AB115,""),IF('Calculs 2'!Z122&lt;8,Calculs!AB115,""))</f>
        <v/>
      </c>
      <c r="I70" s="434"/>
      <c r="J70" s="434"/>
      <c r="K70" s="434"/>
      <c r="L70" s="434"/>
      <c r="M70" s="434"/>
      <c r="N70" s="434"/>
      <c r="O70" s="434"/>
    </row>
    <row r="71" spans="2:15" ht="59.1" customHeight="1" thickBot="1">
      <c r="B71" s="454"/>
      <c r="C71" s="455"/>
      <c r="D71" s="455"/>
      <c r="E71" s="455"/>
      <c r="F71" s="456"/>
      <c r="G71" s="339">
        <v>4</v>
      </c>
      <c r="H71" s="433" t="str">
        <f>IF(Calculs!Z118&lt;8,IF('Calculs 2'!AA125&lt;8,Calculs!AB118,""),IF('Calculs 2'!Z125&lt;8,Calculs!AB118,""))</f>
        <v/>
      </c>
      <c r="I71" s="433"/>
      <c r="J71" s="433"/>
      <c r="K71" s="433"/>
      <c r="L71" s="433"/>
      <c r="M71" s="433"/>
      <c r="N71" s="433"/>
      <c r="O71" s="433"/>
    </row>
    <row r="72" spans="2:15" ht="59.1" customHeight="1" thickBot="1">
      <c r="B72" s="457"/>
      <c r="C72" s="382"/>
      <c r="D72" s="382"/>
      <c r="E72" s="382"/>
      <c r="F72" s="458"/>
      <c r="G72" s="43">
        <v>5</v>
      </c>
      <c r="H72" s="434" t="str">
        <f>IF(Calculs!Z121&lt;3,IF('Calculs 2'!AA128&lt;3,Calculs!AB121,""),IF('Calculs 2'!Z128&lt;3,Calculs!AB121,""))</f>
        <v/>
      </c>
      <c r="I72" s="434"/>
      <c r="J72" s="434"/>
      <c r="K72" s="434"/>
      <c r="L72" s="434"/>
      <c r="M72" s="434"/>
      <c r="N72" s="434"/>
      <c r="O72" s="434"/>
    </row>
    <row r="73" spans="2:15" ht="16.5" thickBot="1">
      <c r="E73" s="12"/>
      <c r="F73" s="12"/>
    </row>
    <row r="74" spans="2:15" ht="16.5" thickBot="1">
      <c r="B74" s="431" t="s">
        <v>301</v>
      </c>
      <c r="C74" s="432"/>
      <c r="D74" s="323"/>
      <c r="E74" s="436" t="s">
        <v>300</v>
      </c>
      <c r="F74" s="437"/>
      <c r="H74" s="171"/>
      <c r="I74" s="171"/>
      <c r="J74" s="171"/>
      <c r="K74" s="171"/>
      <c r="L74" s="171"/>
      <c r="M74" s="171"/>
    </row>
    <row r="75" spans="2:15" ht="16.5" thickBot="1">
      <c r="D75" s="99"/>
      <c r="E75" s="99"/>
      <c r="F75" s="99"/>
      <c r="H75" s="327"/>
      <c r="I75" s="327"/>
      <c r="J75" s="327"/>
      <c r="K75" s="327"/>
      <c r="L75" s="327"/>
      <c r="M75" s="327"/>
    </row>
    <row r="76" spans="2:15">
      <c r="B76" s="451"/>
      <c r="C76" s="453"/>
      <c r="D76" s="473"/>
      <c r="E76" s="451"/>
      <c r="F76" s="453"/>
      <c r="H76" s="171"/>
      <c r="I76" s="171"/>
      <c r="J76" s="171"/>
      <c r="K76" s="171"/>
      <c r="L76" s="171"/>
      <c r="M76" s="171"/>
    </row>
    <row r="77" spans="2:15">
      <c r="B77" s="454"/>
      <c r="C77" s="456"/>
      <c r="D77" s="474"/>
      <c r="E77" s="454"/>
      <c r="F77" s="456"/>
      <c r="H77" s="171"/>
      <c r="I77" s="171"/>
      <c r="J77" s="326"/>
      <c r="K77" s="171"/>
      <c r="L77" s="171"/>
      <c r="M77" s="171"/>
    </row>
    <row r="78" spans="2:15">
      <c r="B78" s="454"/>
      <c r="C78" s="456"/>
      <c r="D78" s="474"/>
      <c r="E78" s="454"/>
      <c r="F78" s="456"/>
      <c r="H78" s="171"/>
      <c r="I78" s="171"/>
      <c r="J78" s="329"/>
      <c r="K78" s="171"/>
      <c r="L78" s="171"/>
      <c r="M78" s="171"/>
    </row>
    <row r="79" spans="2:15">
      <c r="B79" s="454"/>
      <c r="C79" s="456"/>
      <c r="D79" s="474"/>
      <c r="E79" s="454"/>
      <c r="F79" s="456"/>
      <c r="H79" s="171"/>
      <c r="I79" s="171"/>
      <c r="J79" s="326"/>
      <c r="K79" s="171"/>
      <c r="L79" s="171"/>
      <c r="M79" s="171"/>
    </row>
    <row r="80" spans="2:15" ht="16.5" thickBot="1">
      <c r="B80" s="457"/>
      <c r="C80" s="458"/>
      <c r="D80" s="474"/>
      <c r="E80" s="457"/>
      <c r="F80" s="458"/>
      <c r="H80" s="171"/>
      <c r="I80" s="171"/>
      <c r="J80" s="171"/>
      <c r="K80" s="171"/>
      <c r="L80" s="171"/>
      <c r="M80" s="171"/>
    </row>
    <row r="81" spans="2:6">
      <c r="B81" s="465" t="s">
        <v>311</v>
      </c>
      <c r="C81" s="466"/>
      <c r="D81" s="474"/>
      <c r="E81" s="469" t="s">
        <v>302</v>
      </c>
      <c r="F81" s="453"/>
    </row>
    <row r="82" spans="2:6" ht="16.5" thickBot="1">
      <c r="B82" s="467"/>
      <c r="C82" s="468"/>
      <c r="D82" s="475"/>
      <c r="E82" s="457"/>
      <c r="F82" s="458"/>
    </row>
  </sheetData>
  <sheetProtection password="CF8B" sheet="1" objects="1" scenarios="1" selectLockedCells="1"/>
  <mergeCells count="77">
    <mergeCell ref="B76:C80"/>
    <mergeCell ref="D76:D82"/>
    <mergeCell ref="E76:F80"/>
    <mergeCell ref="B81:C82"/>
    <mergeCell ref="E81:F82"/>
    <mergeCell ref="H9:O9"/>
    <mergeCell ref="H4:O4"/>
    <mergeCell ref="H32:O32"/>
    <mergeCell ref="H33:O33"/>
    <mergeCell ref="H27:O27"/>
    <mergeCell ref="H28:O28"/>
    <mergeCell ref="H29:O29"/>
    <mergeCell ref="H30:O30"/>
    <mergeCell ref="H31:O31"/>
    <mergeCell ref="H5:O5"/>
    <mergeCell ref="H6:O6"/>
    <mergeCell ref="H7:O7"/>
    <mergeCell ref="H8:O8"/>
    <mergeCell ref="H12:O12"/>
    <mergeCell ref="H10:O10"/>
    <mergeCell ref="H11:O11"/>
    <mergeCell ref="B2:M2"/>
    <mergeCell ref="N2:O2"/>
    <mergeCell ref="B4:F4"/>
    <mergeCell ref="B5:F12"/>
    <mergeCell ref="H51:O51"/>
    <mergeCell ref="B14:C14"/>
    <mergeCell ref="E14:F14"/>
    <mergeCell ref="B16:C20"/>
    <mergeCell ref="E16:F20"/>
    <mergeCell ref="B21:C22"/>
    <mergeCell ref="E21:F22"/>
    <mergeCell ref="B25:M25"/>
    <mergeCell ref="N25:O25"/>
    <mergeCell ref="B27:F27"/>
    <mergeCell ref="B28:F33"/>
    <mergeCell ref="B35:C35"/>
    <mergeCell ref="B42:C43"/>
    <mergeCell ref="E42:F43"/>
    <mergeCell ref="D16:D22"/>
    <mergeCell ref="E35:F35"/>
    <mergeCell ref="B37:C41"/>
    <mergeCell ref="E37:F41"/>
    <mergeCell ref="D37:D43"/>
    <mergeCell ref="B45:M45"/>
    <mergeCell ref="N45:O45"/>
    <mergeCell ref="B47:F47"/>
    <mergeCell ref="B48:F59"/>
    <mergeCell ref="H52:O52"/>
    <mergeCell ref="H53:O53"/>
    <mergeCell ref="H54:O54"/>
    <mergeCell ref="H56:O56"/>
    <mergeCell ref="H57:O57"/>
    <mergeCell ref="H58:O58"/>
    <mergeCell ref="H59:O59"/>
    <mergeCell ref="H55:O55"/>
    <mergeCell ref="H47:O47"/>
    <mergeCell ref="H48:O48"/>
    <mergeCell ref="H49:O49"/>
    <mergeCell ref="H50:O50"/>
    <mergeCell ref="H61:I63"/>
    <mergeCell ref="K61:L63"/>
    <mergeCell ref="J61:J63"/>
    <mergeCell ref="B67:F67"/>
    <mergeCell ref="B68:F72"/>
    <mergeCell ref="H70:O70"/>
    <mergeCell ref="B65:M65"/>
    <mergeCell ref="N65:O65"/>
    <mergeCell ref="B61:C61"/>
    <mergeCell ref="E61:F61"/>
    <mergeCell ref="B74:C74"/>
    <mergeCell ref="H71:O71"/>
    <mergeCell ref="H72:O72"/>
    <mergeCell ref="H67:O67"/>
    <mergeCell ref="H68:O68"/>
    <mergeCell ref="H69:O69"/>
    <mergeCell ref="E74:F74"/>
  </mergeCells>
  <phoneticPr fontId="3" type="noConversion"/>
  <conditionalFormatting sqref="H5:H12">
    <cfRule type="expression" dxfId="7" priority="6">
      <formula>$H$5</formula>
    </cfRule>
  </conditionalFormatting>
  <conditionalFormatting sqref="H28:H33">
    <cfRule type="expression" dxfId="6" priority="5">
      <formula>$H$5</formula>
    </cfRule>
  </conditionalFormatting>
  <conditionalFormatting sqref="H48:H59">
    <cfRule type="expression" dxfId="5" priority="4">
      <formula>$H$5</formula>
    </cfRule>
  </conditionalFormatting>
  <conditionalFormatting sqref="H68:H72">
    <cfRule type="expression" dxfId="4" priority="3">
      <formula>$H$5</formula>
    </cfRule>
  </conditionalFormatting>
  <pageMargins left="0.47244094488188981" right="0.2" top="0.41000000000000009" bottom="0.41000000000000009" header="0.5" footer="0.5"/>
  <pageSetup paperSize="9" orientation="landscape" horizontalDpi="4294967292" verticalDpi="4294967292" r:id="rId1"/>
  <drawing r:id="rId2"/>
  <legacyDrawing r:id="rId3"/>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sheetPr enableFormatConditionsCalculation="0">
    <tabColor rgb="FF00FF00"/>
  </sheetPr>
  <dimension ref="B1:R49"/>
  <sheetViews>
    <sheetView view="pageLayout" zoomScale="156" workbookViewId="0">
      <selection activeCell="F33" sqref="F33"/>
    </sheetView>
  </sheetViews>
  <sheetFormatPr baseColWidth="10" defaultRowHeight="15.75"/>
  <cols>
    <col min="1" max="1" width="3.375" customWidth="1"/>
    <col min="3" max="3" width="18.625" customWidth="1"/>
    <col min="4" max="8" width="18.875" customWidth="1"/>
  </cols>
  <sheetData>
    <row r="1" spans="2:18" ht="30" customHeight="1" thickBot="1">
      <c r="B1" s="344" t="s">
        <v>225</v>
      </c>
      <c r="C1" s="345"/>
      <c r="D1" s="345"/>
      <c r="E1" s="345"/>
      <c r="F1" s="345"/>
      <c r="G1" s="345"/>
      <c r="H1" s="30" t="s">
        <v>30</v>
      </c>
    </row>
    <row r="2" spans="2:18" ht="15" customHeight="1" thickBot="1">
      <c r="B2" s="509"/>
      <c r="C2" s="509"/>
      <c r="D2" s="509"/>
      <c r="E2" s="509"/>
      <c r="F2" s="509"/>
      <c r="G2" s="509"/>
      <c r="H2" s="509"/>
    </row>
    <row r="3" spans="2:18" ht="62.1" customHeight="1" thickBot="1">
      <c r="B3" s="505">
        <v>1</v>
      </c>
      <c r="C3" s="260" t="s">
        <v>7</v>
      </c>
      <c r="D3" s="262" t="s">
        <v>23</v>
      </c>
      <c r="E3" s="251" t="s">
        <v>24</v>
      </c>
      <c r="F3" s="250" t="s">
        <v>143</v>
      </c>
      <c r="G3" s="250" t="s">
        <v>25</v>
      </c>
      <c r="H3" s="250" t="s">
        <v>8</v>
      </c>
      <c r="I3" s="62"/>
      <c r="J3" s="496" t="str">
        <f>'Pilotage de l''AP'!$B$29</f>
        <v xml:space="preserve">
 Mes constats / mes pistes de travail 
</v>
      </c>
      <c r="K3" s="497"/>
      <c r="L3" s="497"/>
      <c r="M3" s="497"/>
      <c r="N3" s="497"/>
      <c r="O3" s="497"/>
      <c r="P3" s="497"/>
      <c r="Q3" s="497"/>
      <c r="R3" s="498"/>
    </row>
    <row r="4" spans="2:18" ht="23.1" customHeight="1" thickBot="1">
      <c r="B4" s="506"/>
      <c r="C4" s="261" t="s">
        <v>228</v>
      </c>
      <c r="D4" s="228" t="str">
        <f>IF('Pilotage de l''AP'!D$4=0,"",'Pilotage de l''AP'!D$4)</f>
        <v/>
      </c>
      <c r="E4" s="229" t="str">
        <f>IF('Pilotage de l''AP'!E$4=0,"",'Pilotage de l''AP'!E$4)</f>
        <v/>
      </c>
      <c r="F4" s="229" t="str">
        <f>IF('Pilotage de l''AP'!F$4=0,"",'Pilotage de l''AP'!F$4)</f>
        <v/>
      </c>
      <c r="G4" s="229" t="str">
        <f>IF('Pilotage de l''AP'!G$4=0,"",'Pilotage de l''AP'!G$4)</f>
        <v/>
      </c>
      <c r="H4" s="229" t="str">
        <f>IF('Pilotage de l''AP'!H$4=0,"",'Pilotage de l''AP'!H$4)</f>
        <v/>
      </c>
      <c r="I4" s="62"/>
      <c r="J4" s="499"/>
      <c r="K4" s="500"/>
      <c r="L4" s="500"/>
      <c r="M4" s="500"/>
      <c r="N4" s="500"/>
      <c r="O4" s="500"/>
      <c r="P4" s="500"/>
      <c r="Q4" s="500"/>
      <c r="R4" s="501"/>
    </row>
    <row r="5" spans="2:18" ht="23.1" customHeight="1" thickBot="1">
      <c r="B5" s="507"/>
      <c r="C5" s="265" t="s">
        <v>229</v>
      </c>
      <c r="D5" s="199"/>
      <c r="E5" s="199"/>
      <c r="F5" s="199"/>
      <c r="G5" s="199"/>
      <c r="H5" s="199"/>
      <c r="I5" s="62"/>
      <c r="J5" s="499"/>
      <c r="K5" s="500"/>
      <c r="L5" s="500"/>
      <c r="M5" s="500"/>
      <c r="N5" s="500"/>
      <c r="O5" s="500"/>
      <c r="P5" s="500"/>
      <c r="Q5" s="500"/>
      <c r="R5" s="501"/>
    </row>
    <row r="6" spans="2:18" ht="15" customHeight="1" thickBot="1">
      <c r="B6" s="510"/>
      <c r="C6" s="510"/>
      <c r="D6" s="510"/>
      <c r="E6" s="510"/>
      <c r="F6" s="510"/>
      <c r="G6" s="510"/>
      <c r="H6" s="511"/>
      <c r="I6" s="62"/>
      <c r="J6" s="499"/>
      <c r="K6" s="500"/>
      <c r="L6" s="500"/>
      <c r="M6" s="500"/>
      <c r="N6" s="500"/>
      <c r="O6" s="500"/>
      <c r="P6" s="500"/>
      <c r="Q6" s="500"/>
      <c r="R6" s="501"/>
    </row>
    <row r="7" spans="2:18" ht="62.1" customHeight="1" thickBot="1">
      <c r="B7" s="505">
        <v>2</v>
      </c>
      <c r="C7" s="260" t="s">
        <v>200</v>
      </c>
      <c r="D7" s="250" t="s">
        <v>147</v>
      </c>
      <c r="E7" s="250" t="s">
        <v>0</v>
      </c>
      <c r="F7" s="250" t="s">
        <v>12</v>
      </c>
      <c r="G7" s="250" t="s">
        <v>13</v>
      </c>
      <c r="H7" s="192"/>
      <c r="I7" s="62"/>
      <c r="J7" s="499"/>
      <c r="K7" s="500"/>
      <c r="L7" s="500"/>
      <c r="M7" s="500"/>
      <c r="N7" s="500"/>
      <c r="O7" s="500"/>
      <c r="P7" s="500"/>
      <c r="Q7" s="500"/>
      <c r="R7" s="501"/>
    </row>
    <row r="8" spans="2:18" ht="23.1" customHeight="1" thickBot="1">
      <c r="B8" s="506"/>
      <c r="C8" s="261" t="s">
        <v>228</v>
      </c>
      <c r="D8" s="253" t="str">
        <f>IF('Pilotage de l''AP'!D$7=0,"",'Pilotage de l''AP'!D$7)</f>
        <v/>
      </c>
      <c r="E8" s="253" t="str">
        <f>IF('Pilotage de l''AP'!E$7=0,"",'Pilotage de l''AP'!E$7)</f>
        <v/>
      </c>
      <c r="F8" s="253" t="str">
        <f>IF('Pilotage de l''AP'!F$7=0,"",'Pilotage de l''AP'!F$7)</f>
        <v/>
      </c>
      <c r="G8" s="253" t="str">
        <f>IF('Pilotage de l''AP'!G$7=0,"",'Pilotage de l''AP'!G$7)</f>
        <v/>
      </c>
      <c r="H8" s="192"/>
      <c r="I8" s="62"/>
      <c r="J8" s="499"/>
      <c r="K8" s="500"/>
      <c r="L8" s="500"/>
      <c r="M8" s="500"/>
      <c r="N8" s="500"/>
      <c r="O8" s="500"/>
      <c r="P8" s="500"/>
      <c r="Q8" s="500"/>
      <c r="R8" s="501"/>
    </row>
    <row r="9" spans="2:18" ht="23.1" customHeight="1" thickBot="1">
      <c r="B9" s="507"/>
      <c r="C9" s="265" t="s">
        <v>229</v>
      </c>
      <c r="D9" s="199"/>
      <c r="E9" s="199"/>
      <c r="F9" s="199"/>
      <c r="G9" s="199"/>
      <c r="H9" s="194"/>
      <c r="I9" s="62"/>
      <c r="J9" s="499"/>
      <c r="K9" s="500"/>
      <c r="L9" s="500"/>
      <c r="M9" s="500"/>
      <c r="N9" s="500"/>
      <c r="O9" s="500"/>
      <c r="P9" s="500"/>
      <c r="Q9" s="500"/>
      <c r="R9" s="501"/>
    </row>
    <row r="10" spans="2:18" ht="15" customHeight="1" thickBot="1">
      <c r="B10" s="510"/>
      <c r="C10" s="510"/>
      <c r="D10" s="510"/>
      <c r="E10" s="510"/>
      <c r="F10" s="510"/>
      <c r="G10" s="510"/>
      <c r="H10" s="512"/>
      <c r="I10" s="62"/>
      <c r="J10" s="499"/>
      <c r="K10" s="500"/>
      <c r="L10" s="500"/>
      <c r="M10" s="500"/>
      <c r="N10" s="500"/>
      <c r="O10" s="500"/>
      <c r="P10" s="500"/>
      <c r="Q10" s="500"/>
      <c r="R10" s="501"/>
    </row>
    <row r="11" spans="2:18" ht="62.1" customHeight="1" thickBot="1">
      <c r="B11" s="505">
        <v>3</v>
      </c>
      <c r="C11" s="260" t="s">
        <v>153</v>
      </c>
      <c r="D11" s="250" t="s">
        <v>26</v>
      </c>
      <c r="E11" s="250" t="s">
        <v>1</v>
      </c>
      <c r="F11" s="250" t="s">
        <v>2</v>
      </c>
      <c r="G11" s="250" t="s">
        <v>3</v>
      </c>
      <c r="H11" s="192"/>
      <c r="I11" s="62"/>
      <c r="J11" s="499"/>
      <c r="K11" s="500"/>
      <c r="L11" s="500"/>
      <c r="M11" s="500"/>
      <c r="N11" s="500"/>
      <c r="O11" s="500"/>
      <c r="P11" s="500"/>
      <c r="Q11" s="500"/>
      <c r="R11" s="501"/>
    </row>
    <row r="12" spans="2:18" ht="23.1" customHeight="1" thickBot="1">
      <c r="B12" s="506"/>
      <c r="C12" s="261" t="s">
        <v>228</v>
      </c>
      <c r="D12" s="253" t="str">
        <f>IF('Pilotage de l''AP'!D$10=0,"",'Pilotage de l''AP'!D$10)</f>
        <v/>
      </c>
      <c r="E12" s="253" t="str">
        <f>IF('Pilotage de l''AP'!E$10=0,"",'Pilotage de l''AP'!E$10)</f>
        <v/>
      </c>
      <c r="F12" s="253" t="str">
        <f>IF('Pilotage de l''AP'!F$10=0,"",'Pilotage de l''AP'!F$10)</f>
        <v/>
      </c>
      <c r="G12" s="253" t="str">
        <f>IF('Pilotage de l''AP'!G$10=0,"",'Pilotage de l''AP'!G$10)</f>
        <v/>
      </c>
      <c r="H12" s="192"/>
      <c r="I12" s="62"/>
      <c r="J12" s="499"/>
      <c r="K12" s="500"/>
      <c r="L12" s="500"/>
      <c r="M12" s="500"/>
      <c r="N12" s="500"/>
      <c r="O12" s="500"/>
      <c r="P12" s="500"/>
      <c r="Q12" s="500"/>
      <c r="R12" s="501"/>
    </row>
    <row r="13" spans="2:18" ht="23.1" customHeight="1" thickBot="1">
      <c r="B13" s="507"/>
      <c r="C13" s="265" t="s">
        <v>229</v>
      </c>
      <c r="D13" s="199"/>
      <c r="E13" s="199"/>
      <c r="F13" s="199"/>
      <c r="G13" s="199"/>
      <c r="H13" s="194"/>
      <c r="I13" s="62"/>
      <c r="J13" s="499"/>
      <c r="K13" s="500"/>
      <c r="L13" s="500"/>
      <c r="M13" s="500"/>
      <c r="N13" s="500"/>
      <c r="O13" s="500"/>
      <c r="P13" s="500"/>
      <c r="Q13" s="500"/>
      <c r="R13" s="501"/>
    </row>
    <row r="14" spans="2:18" ht="15" customHeight="1" thickBot="1">
      <c r="B14" s="510"/>
      <c r="C14" s="510"/>
      <c r="D14" s="510"/>
      <c r="E14" s="510"/>
      <c r="F14" s="510"/>
      <c r="G14" s="510"/>
      <c r="H14" s="512"/>
      <c r="I14" s="62"/>
      <c r="J14" s="499"/>
      <c r="K14" s="500"/>
      <c r="L14" s="500"/>
      <c r="M14" s="500"/>
      <c r="N14" s="500"/>
      <c r="O14" s="500"/>
      <c r="P14" s="500"/>
      <c r="Q14" s="500"/>
      <c r="R14" s="501"/>
    </row>
    <row r="15" spans="2:18" ht="69.95" customHeight="1" thickBot="1">
      <c r="B15" s="505">
        <v>4</v>
      </c>
      <c r="C15" s="260" t="s">
        <v>145</v>
      </c>
      <c r="D15" s="250" t="s">
        <v>6</v>
      </c>
      <c r="E15" s="250" t="s">
        <v>144</v>
      </c>
      <c r="F15" s="290" t="s">
        <v>146</v>
      </c>
      <c r="G15" s="250" t="s">
        <v>14</v>
      </c>
      <c r="H15" s="192"/>
      <c r="I15" s="62"/>
      <c r="J15" s="499"/>
      <c r="K15" s="500"/>
      <c r="L15" s="500"/>
      <c r="M15" s="500"/>
      <c r="N15" s="500"/>
      <c r="O15" s="500"/>
      <c r="P15" s="500"/>
      <c r="Q15" s="500"/>
      <c r="R15" s="501"/>
    </row>
    <row r="16" spans="2:18" ht="23.1" customHeight="1" thickBot="1">
      <c r="B16" s="506"/>
      <c r="C16" s="261" t="s">
        <v>228</v>
      </c>
      <c r="D16" s="253" t="str">
        <f>IF('Pilotage de l''AP'!D$13=0,"",'Pilotage de l''AP'!D$13)</f>
        <v/>
      </c>
      <c r="E16" s="253" t="str">
        <f>IF('Pilotage de l''AP'!E$13=0,"",'Pilotage de l''AP'!E$13)</f>
        <v/>
      </c>
      <c r="F16" s="253" t="str">
        <f>IF('Pilotage de l''AP'!F$13=0,"",'Pilotage de l''AP'!F$13)</f>
        <v/>
      </c>
      <c r="G16" s="253" t="str">
        <f>IF('Pilotage de l''AP'!G$13=0,"",'Pilotage de l''AP'!G$13)</f>
        <v/>
      </c>
      <c r="H16" s="192"/>
      <c r="I16" s="62"/>
      <c r="J16" s="499"/>
      <c r="K16" s="500"/>
      <c r="L16" s="500"/>
      <c r="M16" s="500"/>
      <c r="N16" s="500"/>
      <c r="O16" s="500"/>
      <c r="P16" s="500"/>
      <c r="Q16" s="500"/>
      <c r="R16" s="501"/>
    </row>
    <row r="17" spans="2:18" ht="23.1" customHeight="1" thickBot="1">
      <c r="B17" s="507"/>
      <c r="C17" s="264" t="s">
        <v>201</v>
      </c>
      <c r="D17" s="199"/>
      <c r="E17" s="199"/>
      <c r="F17" s="199"/>
      <c r="G17" s="199"/>
      <c r="H17" s="194"/>
      <c r="I17" s="62"/>
      <c r="J17" s="502"/>
      <c r="K17" s="503"/>
      <c r="L17" s="503"/>
      <c r="M17" s="503"/>
      <c r="N17" s="503"/>
      <c r="O17" s="503"/>
      <c r="P17" s="503"/>
      <c r="Q17" s="503"/>
      <c r="R17" s="504"/>
    </row>
    <row r="18" spans="2:18" ht="15" customHeight="1" thickBot="1">
      <c r="B18" s="508"/>
      <c r="C18" s="508"/>
      <c r="D18" s="508"/>
      <c r="E18" s="508"/>
      <c r="F18" s="508"/>
      <c r="G18" s="508"/>
      <c r="H18" s="508"/>
      <c r="I18" s="62"/>
      <c r="J18" s="193"/>
      <c r="K18" s="193"/>
      <c r="L18" s="193"/>
      <c r="M18" s="193"/>
      <c r="N18" s="193"/>
      <c r="O18" s="193"/>
      <c r="P18" s="193"/>
    </row>
    <row r="19" spans="2:18" ht="60" customHeight="1" thickBot="1">
      <c r="B19" s="505">
        <v>5</v>
      </c>
      <c r="C19" s="260" t="s">
        <v>193</v>
      </c>
      <c r="D19" s="291" t="s">
        <v>148</v>
      </c>
      <c r="E19" s="291" t="s">
        <v>149</v>
      </c>
      <c r="F19" s="291" t="s">
        <v>150</v>
      </c>
      <c r="G19" s="291" t="s">
        <v>151</v>
      </c>
      <c r="H19" s="291" t="s">
        <v>152</v>
      </c>
      <c r="I19" s="62"/>
      <c r="J19" s="193"/>
      <c r="K19" s="193"/>
      <c r="L19" s="193"/>
      <c r="M19" s="193"/>
      <c r="N19" s="193"/>
      <c r="O19" s="193"/>
      <c r="P19" s="193"/>
    </row>
    <row r="20" spans="2:18" ht="23.1" customHeight="1" thickBot="1">
      <c r="B20" s="506"/>
      <c r="C20" s="252" t="s">
        <v>228</v>
      </c>
      <c r="D20" s="253" t="str">
        <f>IF('Pilotage de l''AP'!D$16=0,"",'Pilotage de l''AP'!D$16)</f>
        <v/>
      </c>
      <c r="E20" s="253" t="str">
        <f>IF('Pilotage de l''AP'!E$16=0,"",'Pilotage de l''AP'!E$16)</f>
        <v/>
      </c>
      <c r="F20" s="253" t="str">
        <f>IF('Pilotage de l''AP'!F$16=0,"",'Pilotage de l''AP'!F$16)</f>
        <v/>
      </c>
      <c r="G20" s="253" t="str">
        <f>IF('Pilotage de l''AP'!G$16=0,"",'Pilotage de l''AP'!G$16)</f>
        <v/>
      </c>
      <c r="H20" s="253" t="str">
        <f>IF('Pilotage de l''AP'!H$16=0,"",'Pilotage de l''AP'!H$16)</f>
        <v/>
      </c>
      <c r="I20" s="62"/>
      <c r="J20" s="193"/>
      <c r="K20" s="193"/>
      <c r="L20" s="193"/>
      <c r="M20" s="193"/>
      <c r="N20" s="193"/>
      <c r="O20" s="193"/>
      <c r="P20" s="193"/>
    </row>
    <row r="21" spans="2:18" ht="23.1" customHeight="1" thickBot="1">
      <c r="B21" s="507"/>
      <c r="C21" s="264" t="s">
        <v>201</v>
      </c>
      <c r="D21" s="199"/>
      <c r="E21" s="199"/>
      <c r="F21" s="199"/>
      <c r="G21" s="199"/>
      <c r="H21" s="199"/>
      <c r="I21" s="62"/>
      <c r="J21" s="193"/>
      <c r="K21" s="193"/>
      <c r="L21" s="193"/>
      <c r="M21" s="193"/>
      <c r="N21" s="193"/>
      <c r="O21" s="193"/>
      <c r="P21" s="193"/>
    </row>
    <row r="22" spans="2:18" ht="15" customHeight="1" thickBot="1">
      <c r="B22" s="147"/>
      <c r="C22" s="185"/>
      <c r="D22" s="184"/>
      <c r="E22" s="184"/>
      <c r="F22" s="184"/>
      <c r="G22" s="184"/>
      <c r="H22" s="184"/>
      <c r="I22" s="62"/>
      <c r="J22" s="193"/>
      <c r="K22" s="193"/>
      <c r="L22" s="193"/>
      <c r="M22" s="193"/>
      <c r="N22" s="193"/>
      <c r="O22" s="193"/>
      <c r="P22" s="193"/>
    </row>
    <row r="23" spans="2:18" ht="60" customHeight="1" thickBot="1">
      <c r="B23" s="505">
        <v>6</v>
      </c>
      <c r="C23" s="260" t="s">
        <v>22</v>
      </c>
      <c r="D23" s="186" t="s">
        <v>29</v>
      </c>
      <c r="E23" s="186" t="s">
        <v>28</v>
      </c>
      <c r="F23" s="186" t="s">
        <v>0</v>
      </c>
      <c r="G23" s="186" t="s">
        <v>194</v>
      </c>
      <c r="H23" s="186" t="s">
        <v>4</v>
      </c>
      <c r="I23" s="62"/>
      <c r="J23" s="193"/>
      <c r="K23" s="193"/>
      <c r="L23" s="193"/>
      <c r="M23" s="193"/>
      <c r="N23" s="193"/>
      <c r="O23" s="193"/>
      <c r="P23" s="193"/>
    </row>
    <row r="24" spans="2:18" ht="23.1" customHeight="1" thickBot="1">
      <c r="B24" s="506"/>
      <c r="C24" s="252" t="s">
        <v>228</v>
      </c>
      <c r="D24" s="183" t="str">
        <f>IF('Pilotage de l''AP'!D$19=0,"",'Pilotage de l''AP'!D$19)</f>
        <v/>
      </c>
      <c r="E24" s="183" t="str">
        <f>IF('Pilotage de l''AP'!E$19=0,"",'Pilotage de l''AP'!E$19)</f>
        <v/>
      </c>
      <c r="F24" s="183" t="str">
        <f>IF('Pilotage de l''AP'!F$19=0,"",'Pilotage de l''AP'!F$19)</f>
        <v/>
      </c>
      <c r="G24" s="183" t="str">
        <f>IF('Pilotage de l''AP'!G$19=0,"",'Pilotage de l''AP'!G$19)</f>
        <v/>
      </c>
      <c r="H24" s="183" t="str">
        <f>IF('Pilotage de l''AP'!H$19=0,"",'Pilotage de l''AP'!H$19)</f>
        <v/>
      </c>
      <c r="I24" s="62"/>
      <c r="J24" s="193"/>
      <c r="K24" s="193"/>
      <c r="L24" s="193"/>
      <c r="M24" s="193"/>
      <c r="N24" s="193"/>
      <c r="O24" s="193"/>
      <c r="P24" s="193"/>
    </row>
    <row r="25" spans="2:18" ht="23.1" customHeight="1" thickBot="1">
      <c r="B25" s="507"/>
      <c r="C25" s="264" t="s">
        <v>201</v>
      </c>
      <c r="D25" s="199"/>
      <c r="E25" s="199"/>
      <c r="F25" s="199"/>
      <c r="G25" s="199"/>
      <c r="H25" s="199"/>
      <c r="I25" s="62"/>
      <c r="J25" s="193"/>
      <c r="K25" s="193"/>
      <c r="L25" s="193"/>
      <c r="M25" s="193"/>
      <c r="N25" s="193"/>
      <c r="O25" s="193"/>
      <c r="P25" s="193"/>
    </row>
    <row r="26" spans="2:18" ht="15.95" customHeight="1" thickBot="1">
      <c r="B26" s="158"/>
      <c r="C26" s="187"/>
      <c r="D26" s="188"/>
      <c r="E26" s="188"/>
      <c r="F26" s="188"/>
      <c r="G26" s="188"/>
      <c r="H26" s="184"/>
      <c r="I26" s="62"/>
      <c r="J26" s="62"/>
    </row>
    <row r="27" spans="2:18" ht="87.95" customHeight="1" thickBot="1">
      <c r="B27" s="505">
        <v>7</v>
      </c>
      <c r="C27" s="260" t="s">
        <v>275</v>
      </c>
      <c r="D27" s="250" t="s">
        <v>10</v>
      </c>
      <c r="E27" s="251" t="s">
        <v>39</v>
      </c>
      <c r="F27" s="251" t="s">
        <v>36</v>
      </c>
      <c r="G27" s="251" t="s">
        <v>9</v>
      </c>
      <c r="H27" s="190"/>
      <c r="I27" s="62"/>
      <c r="J27" s="191"/>
    </row>
    <row r="28" spans="2:18" ht="23.1" customHeight="1" thickBot="1">
      <c r="B28" s="506"/>
      <c r="C28" s="252" t="s">
        <v>228</v>
      </c>
      <c r="D28" s="252" t="str">
        <f>IF('Pilotage de l''AP'!D$22=0,"",'Pilotage de l''AP'!D$22)</f>
        <v/>
      </c>
      <c r="E28" s="253" t="str">
        <f>IF('Pilotage de l''AP'!E$22=0,"",'Pilotage de l''AP'!E$22)</f>
        <v/>
      </c>
      <c r="F28" s="253" t="str">
        <f>IF('Pilotage de l''AP'!F$22=0,"",'Pilotage de l''AP'!F$22)</f>
        <v/>
      </c>
      <c r="G28" s="253" t="str">
        <f>IF('Pilotage de l''AP'!G$22=0,"",'Pilotage de l''AP'!G$22)</f>
        <v/>
      </c>
      <c r="H28" s="184"/>
      <c r="I28" s="19"/>
      <c r="J28" s="62"/>
    </row>
    <row r="29" spans="2:18" ht="23.1" customHeight="1" thickBot="1">
      <c r="B29" s="507"/>
      <c r="C29" s="264" t="s">
        <v>201</v>
      </c>
      <c r="D29" s="199"/>
      <c r="E29" s="199"/>
      <c r="F29" s="199"/>
      <c r="G29" s="199"/>
      <c r="H29" s="184"/>
      <c r="I29" s="19"/>
      <c r="J29" s="62"/>
    </row>
    <row r="30" spans="2:18" ht="15.95" customHeight="1" thickBot="1">
      <c r="B30" s="508"/>
      <c r="C30" s="508"/>
      <c r="D30" s="508"/>
      <c r="E30" s="508"/>
      <c r="F30" s="508"/>
      <c r="G30" s="508"/>
      <c r="H30" s="512"/>
      <c r="I30" s="62"/>
      <c r="J30" s="62"/>
    </row>
    <row r="31" spans="2:18" ht="72.95" customHeight="1" thickBot="1">
      <c r="B31" s="505">
        <v>8</v>
      </c>
      <c r="C31" s="263" t="s">
        <v>31</v>
      </c>
      <c r="D31" s="189" t="s">
        <v>32</v>
      </c>
      <c r="E31" s="145" t="s">
        <v>33</v>
      </c>
      <c r="F31" s="155" t="s">
        <v>34</v>
      </c>
      <c r="G31" s="189" t="s">
        <v>35</v>
      </c>
      <c r="H31" s="94"/>
      <c r="I31" s="62"/>
      <c r="J31" s="62"/>
    </row>
    <row r="32" spans="2:18" ht="23.1" customHeight="1" thickBot="1">
      <c r="B32" s="506"/>
      <c r="C32" s="252" t="s">
        <v>228</v>
      </c>
      <c r="D32" s="183" t="str">
        <f>IF('Pilotage de l''AP'!D$25=0,"",'Pilotage de l''AP'!D$25)</f>
        <v/>
      </c>
      <c r="E32" s="183" t="str">
        <f>IF('Pilotage de l''AP'!E$25=0,"",'Pilotage de l''AP'!E$25)</f>
        <v/>
      </c>
      <c r="F32" s="183" t="str">
        <f>IF('Pilotage de l''AP'!F$25=0,"",'Pilotage de l''AP'!F$25)</f>
        <v/>
      </c>
      <c r="G32" s="183" t="str">
        <f>IF('Pilotage de l''AP'!G$25=0,"",'Pilotage de l''AP'!G$25)</f>
        <v/>
      </c>
      <c r="H32" s="184"/>
      <c r="I32" s="62"/>
      <c r="J32" s="62"/>
    </row>
    <row r="33" spans="2:10" ht="23.1" customHeight="1" thickBot="1">
      <c r="B33" s="507"/>
      <c r="C33" s="264" t="s">
        <v>201</v>
      </c>
      <c r="D33" s="200"/>
      <c r="E33" s="200"/>
      <c r="F33" s="200"/>
      <c r="G33" s="200"/>
      <c r="H33" s="19"/>
      <c r="I33" s="62"/>
      <c r="J33" s="62"/>
    </row>
    <row r="34" spans="2:10" ht="15.95" customHeight="1">
      <c r="B34" s="178"/>
      <c r="C34" s="159"/>
      <c r="D34" s="19"/>
      <c r="E34" s="19"/>
      <c r="F34" s="19"/>
      <c r="G34" s="19"/>
      <c r="H34" s="19"/>
      <c r="I34" s="62"/>
      <c r="J34" s="62"/>
    </row>
    <row r="35" spans="2:10" ht="15" customHeight="1">
      <c r="B35" s="178"/>
      <c r="C35" s="175"/>
      <c r="D35" s="19"/>
      <c r="E35" s="19"/>
      <c r="F35" s="19"/>
      <c r="G35" s="19"/>
      <c r="H35" s="19"/>
      <c r="I35" s="62"/>
      <c r="J35" s="62"/>
    </row>
    <row r="36" spans="2:10" ht="26.25">
      <c r="B36" s="178"/>
      <c r="C36" s="178"/>
      <c r="D36" s="178"/>
      <c r="E36" s="178"/>
      <c r="F36" s="178"/>
      <c r="G36" s="178"/>
      <c r="H36" s="178"/>
      <c r="I36" s="62"/>
      <c r="J36" s="62"/>
    </row>
    <row r="37" spans="2:10" ht="15" customHeight="1">
      <c r="B37" s="179"/>
      <c r="C37" s="180"/>
      <c r="D37" s="176"/>
      <c r="E37" s="124"/>
      <c r="F37" s="124"/>
      <c r="G37" s="176"/>
      <c r="H37" s="62"/>
      <c r="I37" s="62"/>
      <c r="J37" s="62"/>
    </row>
    <row r="38" spans="2:10" ht="15.95" customHeight="1">
      <c r="B38" s="179"/>
      <c r="C38" s="180"/>
      <c r="D38" s="176"/>
      <c r="E38" s="124"/>
      <c r="F38" s="176"/>
      <c r="G38" s="176"/>
      <c r="H38" s="19"/>
      <c r="I38" s="62"/>
      <c r="J38" s="62"/>
    </row>
    <row r="39" spans="2:10" ht="15" customHeight="1">
      <c r="B39" s="179"/>
      <c r="C39" s="175"/>
      <c r="D39" s="19"/>
      <c r="E39" s="19"/>
      <c r="F39" s="19"/>
      <c r="G39" s="19"/>
      <c r="H39" s="19"/>
      <c r="I39" s="62"/>
      <c r="J39" s="62"/>
    </row>
    <row r="40" spans="2:10">
      <c r="B40" s="62"/>
      <c r="C40" s="62"/>
      <c r="D40" s="62"/>
      <c r="E40" s="62"/>
      <c r="F40" s="62"/>
      <c r="G40" s="62"/>
      <c r="H40" s="62"/>
      <c r="I40" s="62"/>
      <c r="J40" s="62"/>
    </row>
    <row r="41" spans="2:10" ht="15.95" customHeight="1">
      <c r="B41" s="62"/>
      <c r="C41" s="62"/>
      <c r="D41" s="62"/>
      <c r="E41" s="62"/>
      <c r="F41" s="62"/>
      <c r="G41" s="62"/>
      <c r="H41" s="62"/>
      <c r="I41" s="62"/>
      <c r="J41" s="62"/>
    </row>
    <row r="42" spans="2:10">
      <c r="B42" s="62"/>
      <c r="C42" s="62"/>
      <c r="D42" s="62"/>
      <c r="E42" s="62"/>
      <c r="F42" s="62"/>
      <c r="G42" s="62"/>
      <c r="H42" s="62"/>
      <c r="I42" s="62"/>
      <c r="J42" s="62"/>
    </row>
    <row r="43" spans="2:10" ht="21">
      <c r="B43" s="181"/>
      <c r="C43" s="181"/>
      <c r="D43" s="181"/>
      <c r="E43" s="181"/>
      <c r="F43" s="181"/>
      <c r="G43" s="181"/>
      <c r="H43" s="80"/>
      <c r="I43" s="62"/>
      <c r="J43" s="62"/>
    </row>
    <row r="44" spans="2:10" ht="15" customHeight="1">
      <c r="B44" s="182"/>
      <c r="C44" s="180"/>
      <c r="D44" s="124"/>
      <c r="E44" s="124"/>
      <c r="F44" s="124"/>
      <c r="G44" s="124"/>
      <c r="H44" s="124"/>
      <c r="I44" s="62"/>
      <c r="J44" s="62"/>
    </row>
    <row r="45" spans="2:10" ht="15" customHeight="1">
      <c r="B45" s="182"/>
      <c r="C45" s="180"/>
      <c r="D45" s="124"/>
      <c r="E45" s="124"/>
      <c r="F45" s="124"/>
      <c r="G45" s="124"/>
      <c r="H45" s="124"/>
      <c r="I45" s="62"/>
      <c r="J45" s="62"/>
    </row>
    <row r="46" spans="2:10" ht="66" customHeight="1">
      <c r="B46" s="62"/>
      <c r="C46" s="62"/>
      <c r="D46" s="62"/>
      <c r="E46" s="62"/>
      <c r="F46" s="62"/>
      <c r="G46" s="62"/>
      <c r="H46" s="62"/>
      <c r="I46" s="62"/>
      <c r="J46" s="62"/>
    </row>
    <row r="47" spans="2:10" ht="15.95" customHeight="1">
      <c r="B47" s="62"/>
      <c r="C47" s="62"/>
      <c r="D47" s="62"/>
      <c r="E47" s="62"/>
      <c r="F47" s="62"/>
      <c r="G47" s="62"/>
      <c r="H47" s="62"/>
      <c r="I47" s="62"/>
      <c r="J47" s="62"/>
    </row>
    <row r="48" spans="2:10">
      <c r="B48" s="62"/>
      <c r="C48" s="62"/>
      <c r="D48" s="62"/>
      <c r="E48" s="62"/>
      <c r="F48" s="62"/>
      <c r="G48" s="62"/>
      <c r="H48" s="62"/>
      <c r="I48" s="62"/>
      <c r="J48" s="62"/>
    </row>
    <row r="49" spans="2:10" ht="45.95" customHeight="1">
      <c r="B49" s="177"/>
      <c r="C49" s="62"/>
      <c r="D49" s="62"/>
      <c r="E49" s="62"/>
      <c r="F49" s="62"/>
      <c r="G49" s="62"/>
      <c r="H49" s="62"/>
      <c r="I49" s="62"/>
      <c r="J49" s="62"/>
    </row>
  </sheetData>
  <sheetProtection password="CF8B" sheet="1" objects="1" scenarios="1" selectLockedCells="1"/>
  <mergeCells count="16">
    <mergeCell ref="B30:H30"/>
    <mergeCell ref="B23:B25"/>
    <mergeCell ref="B27:B29"/>
    <mergeCell ref="B31:B33"/>
    <mergeCell ref="B14:H14"/>
    <mergeCell ref="B15:B17"/>
    <mergeCell ref="J3:R17"/>
    <mergeCell ref="B19:B21"/>
    <mergeCell ref="B18:H18"/>
    <mergeCell ref="B1:G1"/>
    <mergeCell ref="B2:H2"/>
    <mergeCell ref="B6:H6"/>
    <mergeCell ref="B10:H10"/>
    <mergeCell ref="B7:B9"/>
    <mergeCell ref="B3:B5"/>
    <mergeCell ref="B11:B13"/>
  </mergeCells>
  <phoneticPr fontId="50" type="noConversion"/>
  <pageMargins left="0.28000000000000003" right="0.28000000000000003" top="0.35433070866141736" bottom="0.35433070866141736" header="0.5" footer="0.5"/>
  <pageSetup paperSize="9" orientation="landscape" horizontalDpi="4294967292" verticalDpi="4294967292" r:id="rId1"/>
  <extLst>
    <ext xmlns:x14="http://schemas.microsoft.com/office/spreadsheetml/2009/9/main" uri="{78C0D931-6437-407d-A8EE-F0AAD7539E65}">
      <x14:conditionalFormattings>
        <x14:conditionalFormatting xmlns:xm="http://schemas.microsoft.com/office/excel/2006/main">
          <x14:cfRule type="expression" priority="39" id="{070A64E8-2A44-F74E-AFB4-4A84B5C426C9}">
            <xm:f>'Calculs 2'!$AC$14="-value"</xm:f>
            <x14:dxf>
              <font>
                <b/>
                <i val="0"/>
                <color theme="1"/>
              </font>
              <fill>
                <patternFill patternType="solid">
                  <fgColor indexed="64"/>
                  <bgColor rgb="FFFF0000"/>
                </patternFill>
              </fill>
            </x14:dxf>
          </x14:cfRule>
          <x14:cfRule type="expression" priority="40" id="{B8ABA1DB-B51E-D64E-8D35-57218D6352A1}">
            <xm:f>'Calculs 2'!$AB$14="+value"</xm:f>
            <x14:dxf>
              <font>
                <b/>
                <i val="0"/>
                <color rgb="FF006100"/>
              </font>
              <fill>
                <patternFill patternType="solid">
                  <fgColor indexed="64"/>
                  <bgColor rgb="FF00FF00"/>
                </patternFill>
              </fill>
            </x14:dxf>
          </x14:cfRule>
          <xm:sqref>C17</xm:sqref>
        </x14:conditionalFormatting>
        <x14:conditionalFormatting xmlns:xm="http://schemas.microsoft.com/office/excel/2006/main">
          <x14:cfRule type="expression" priority="29" id="{5719446E-C011-114B-A235-90C2B057E82E}">
            <xm:f>'Calculs 2'!$AC$5="-value"</xm:f>
            <x14:dxf>
              <font>
                <b/>
                <i val="0"/>
                <color auto="1"/>
              </font>
              <fill>
                <patternFill patternType="solid">
                  <fgColor indexed="64"/>
                  <bgColor rgb="FFFF1531"/>
                </patternFill>
              </fill>
            </x14:dxf>
          </x14:cfRule>
          <x14:cfRule type="expression" priority="30" id="{678DC4BD-F9B2-3148-9A5F-BC46985600DE}">
            <xm:f>'Calculs 2'!$AB$5="+value"</xm:f>
            <x14:dxf>
              <font>
                <b/>
                <i val="0"/>
                <color rgb="FF008000"/>
              </font>
              <fill>
                <patternFill patternType="solid">
                  <fgColor indexed="64"/>
                  <bgColor rgb="FF00FF00"/>
                </patternFill>
              </fill>
            </x14:dxf>
          </x14:cfRule>
          <xm:sqref>B3</xm:sqref>
        </x14:conditionalFormatting>
        <x14:conditionalFormatting xmlns:xm="http://schemas.microsoft.com/office/excel/2006/main">
          <x14:cfRule type="expression" priority="27" id="{F5E4A601-5489-A04C-9811-080F33A26FA3}">
            <xm:f>'Calculs 2'!$AC$5="-value"</xm:f>
            <x14:dxf>
              <font>
                <b/>
                <i val="0"/>
                <color auto="1"/>
              </font>
              <fill>
                <patternFill patternType="solid">
                  <fgColor indexed="64"/>
                  <bgColor rgb="FFFF1531"/>
                </patternFill>
              </fill>
            </x14:dxf>
          </x14:cfRule>
          <x14:cfRule type="expression" priority="28" id="{A56EA4AF-B0D8-3E42-A4FE-B4624D1C0D89}">
            <xm:f>'Calculs 2'!$AB$5="+value"</xm:f>
            <x14:dxf>
              <font>
                <b/>
                <i val="0"/>
                <color rgb="FF008000"/>
              </font>
              <fill>
                <patternFill patternType="solid">
                  <fgColor indexed="64"/>
                  <bgColor rgb="FF00FF00"/>
                </patternFill>
              </fill>
            </x14:dxf>
          </x14:cfRule>
          <xm:sqref>C5</xm:sqref>
        </x14:conditionalFormatting>
        <x14:conditionalFormatting xmlns:xm="http://schemas.microsoft.com/office/excel/2006/main">
          <x14:cfRule type="expression" priority="25" id="{496171C5-3FD0-1548-9059-1BD276C2D452}">
            <xm:f>'Calculs 2'!$AC$8="-value"</xm:f>
            <x14:dxf>
              <font>
                <b/>
                <i val="0"/>
                <color auto="1"/>
              </font>
              <fill>
                <patternFill patternType="solid">
                  <fgColor indexed="64"/>
                  <bgColor rgb="FFFF1531"/>
                </patternFill>
              </fill>
            </x14:dxf>
          </x14:cfRule>
          <x14:cfRule type="expression" priority="26" id="{8188B1A2-E8B8-3A43-8E71-18F00D1AE91F}">
            <xm:f>'Calculs 2'!$AB$8="+value"</xm:f>
            <x14:dxf>
              <font>
                <b/>
                <i val="0"/>
                <color rgb="FF008000"/>
              </font>
              <fill>
                <patternFill patternType="solid">
                  <fgColor indexed="64"/>
                  <bgColor rgb="FF00FF00"/>
                </patternFill>
              </fill>
            </x14:dxf>
          </x14:cfRule>
          <xm:sqref>B7</xm:sqref>
        </x14:conditionalFormatting>
        <x14:conditionalFormatting xmlns:xm="http://schemas.microsoft.com/office/excel/2006/main">
          <x14:cfRule type="expression" priority="23" id="{25C30670-1012-4743-952B-F13378E736A0}">
            <xm:f>'Calculs 2'!$AC$8="-value"</xm:f>
            <x14:dxf>
              <font>
                <b/>
                <i val="0"/>
                <color auto="1"/>
              </font>
              <fill>
                <patternFill patternType="solid">
                  <fgColor indexed="64"/>
                  <bgColor rgb="FFFF1531"/>
                </patternFill>
              </fill>
            </x14:dxf>
          </x14:cfRule>
          <x14:cfRule type="expression" priority="24" id="{92FF8398-E782-3042-8AAC-55E24C203AE0}">
            <xm:f>'Calculs 2'!$AB$8="+value"</xm:f>
            <x14:dxf>
              <font>
                <b/>
                <i val="0"/>
                <color rgb="FF008000"/>
              </font>
              <fill>
                <patternFill patternType="solid">
                  <fgColor indexed="64"/>
                  <bgColor rgb="FF00FF00"/>
                </patternFill>
              </fill>
            </x14:dxf>
          </x14:cfRule>
          <xm:sqref>C9</xm:sqref>
        </x14:conditionalFormatting>
        <x14:conditionalFormatting xmlns:xm="http://schemas.microsoft.com/office/excel/2006/main">
          <x14:cfRule type="expression" priority="21" id="{F480DD4F-419A-B942-BD4B-6E8D232516F4}">
            <xm:f>'Calculs 2'!$AC$11="-value"</xm:f>
            <x14:dxf>
              <font>
                <b/>
                <i val="0"/>
                <color auto="1"/>
              </font>
              <fill>
                <patternFill patternType="solid">
                  <fgColor indexed="64"/>
                  <bgColor rgb="FFFF1531"/>
                </patternFill>
              </fill>
            </x14:dxf>
          </x14:cfRule>
          <x14:cfRule type="expression" priority="22" id="{B0E9A4E3-E92A-634D-B235-7FC2FD103B91}">
            <xm:f>'Calculs 2'!$AB$11="+value"</xm:f>
            <x14:dxf>
              <font>
                <b/>
                <i val="0"/>
                <color rgb="FF008000"/>
              </font>
              <fill>
                <patternFill patternType="solid">
                  <fgColor indexed="64"/>
                  <bgColor rgb="FF00FF00"/>
                </patternFill>
              </fill>
            </x14:dxf>
          </x14:cfRule>
          <xm:sqref>C13</xm:sqref>
        </x14:conditionalFormatting>
        <x14:conditionalFormatting xmlns:xm="http://schemas.microsoft.com/office/excel/2006/main">
          <x14:cfRule type="expression" priority="19" id="{9B8B92A1-FDD2-DF4D-AAB6-AF9A10C8C1BF}">
            <xm:f>'Calculs 2'!$AC$11="-value"</xm:f>
            <x14:dxf>
              <font>
                <b/>
                <i val="0"/>
                <color auto="1"/>
              </font>
              <fill>
                <patternFill patternType="solid">
                  <fgColor indexed="64"/>
                  <bgColor rgb="FFFF1531"/>
                </patternFill>
              </fill>
            </x14:dxf>
          </x14:cfRule>
          <x14:cfRule type="expression" priority="20" id="{2BAE25BB-55D3-2141-904A-11E7B0EA4F15}">
            <xm:f>'Calculs 2'!$AB$11="+value"</xm:f>
            <x14:dxf>
              <font>
                <b/>
                <i val="0"/>
                <color rgb="FF008000"/>
              </font>
              <fill>
                <patternFill patternType="solid">
                  <fgColor indexed="64"/>
                  <bgColor rgb="FF00FF00"/>
                </patternFill>
              </fill>
            </x14:dxf>
          </x14:cfRule>
          <xm:sqref>B11</xm:sqref>
        </x14:conditionalFormatting>
        <x14:conditionalFormatting xmlns:xm="http://schemas.microsoft.com/office/excel/2006/main">
          <x14:cfRule type="expression" priority="17" id="{AEAA80BA-7D8F-A34C-BCBA-2A83E2526D3B}">
            <xm:f>'Calculs 2'!$AC$14="-value"</xm:f>
            <x14:dxf>
              <font>
                <b/>
                <i val="0"/>
                <color auto="1"/>
              </font>
              <fill>
                <patternFill patternType="solid">
                  <fgColor indexed="64"/>
                  <bgColor rgb="FFFF1531"/>
                </patternFill>
              </fill>
            </x14:dxf>
          </x14:cfRule>
          <x14:cfRule type="expression" priority="18" id="{1A98D9A2-7C59-BC44-95FC-7987553C1C7D}">
            <xm:f>'Calculs 2'!$AB$14="+value"</xm:f>
            <x14:dxf>
              <font>
                <b/>
                <i val="0"/>
                <color rgb="FF008000"/>
              </font>
              <fill>
                <patternFill patternType="solid">
                  <fgColor indexed="64"/>
                  <bgColor rgb="FF00FF00"/>
                </patternFill>
              </fill>
            </x14:dxf>
          </x14:cfRule>
          <xm:sqref>B15</xm:sqref>
        </x14:conditionalFormatting>
        <x14:conditionalFormatting xmlns:xm="http://schemas.microsoft.com/office/excel/2006/main">
          <x14:cfRule type="expression" priority="15" id="{2BA9AD0F-13B2-F548-9CC6-AFBCCF29AD0D}">
            <xm:f>'Calculs 2'!$AC$17="-value"</xm:f>
            <x14:dxf>
              <font>
                <b/>
                <i val="0"/>
                <color theme="1"/>
              </font>
              <fill>
                <patternFill patternType="solid">
                  <fgColor indexed="64"/>
                  <bgColor rgb="FFFF0000"/>
                </patternFill>
              </fill>
            </x14:dxf>
          </x14:cfRule>
          <x14:cfRule type="expression" priority="16" id="{17B1BF44-C7CF-5C43-8A5B-54B33AB9C321}">
            <xm:f>'Calculs 2'!$AB$17="+value"</xm:f>
            <x14:dxf>
              <font>
                <b/>
                <i val="0"/>
                <color rgb="FF006100"/>
              </font>
              <fill>
                <patternFill patternType="solid">
                  <fgColor indexed="64"/>
                  <bgColor rgb="FF00FF00"/>
                </patternFill>
              </fill>
            </x14:dxf>
          </x14:cfRule>
          <xm:sqref>C21</xm:sqref>
        </x14:conditionalFormatting>
        <x14:conditionalFormatting xmlns:xm="http://schemas.microsoft.com/office/excel/2006/main">
          <x14:cfRule type="expression" priority="13" id="{A45577F0-B6F8-D240-8183-8D2F8758E5EE}">
            <xm:f>'Calculs 2'!$AC$17="-value"</xm:f>
            <x14:dxf>
              <font>
                <b/>
                <i val="0"/>
                <color auto="1"/>
              </font>
              <fill>
                <patternFill patternType="solid">
                  <fgColor indexed="64"/>
                  <bgColor rgb="FFFF1531"/>
                </patternFill>
              </fill>
            </x14:dxf>
          </x14:cfRule>
          <x14:cfRule type="expression" priority="14" id="{AECC2EF6-2A1D-EF4E-A1C8-50461F37D2DD}">
            <xm:f>'Calculs 2'!$AB$17="+value"</xm:f>
            <x14:dxf>
              <font>
                <b/>
                <i val="0"/>
                <color rgb="FF008000"/>
              </font>
              <fill>
                <patternFill patternType="solid">
                  <fgColor indexed="64"/>
                  <bgColor rgb="FF00FF00"/>
                </patternFill>
              </fill>
            </x14:dxf>
          </x14:cfRule>
          <xm:sqref>B19</xm:sqref>
        </x14:conditionalFormatting>
        <x14:conditionalFormatting xmlns:xm="http://schemas.microsoft.com/office/excel/2006/main">
          <x14:cfRule type="expression" priority="11" id="{F4A6866D-B018-C74D-BE72-3BE107DE7881}">
            <xm:f>'Calculs 2'!$AC$20="-value"</xm:f>
            <x14:dxf>
              <font>
                <b/>
                <i val="0"/>
                <color theme="1"/>
              </font>
              <fill>
                <patternFill patternType="solid">
                  <fgColor indexed="64"/>
                  <bgColor rgb="FFFF0000"/>
                </patternFill>
              </fill>
            </x14:dxf>
          </x14:cfRule>
          <x14:cfRule type="expression" priority="12" id="{90994877-9A4A-3743-9BDA-1E635C864B97}">
            <xm:f>'Calculs 2'!$AB$20="+value"</xm:f>
            <x14:dxf>
              <font>
                <b/>
                <i val="0"/>
                <color rgb="FF006100"/>
              </font>
              <fill>
                <patternFill patternType="solid">
                  <fgColor indexed="64"/>
                  <bgColor rgb="FF00FF00"/>
                </patternFill>
              </fill>
            </x14:dxf>
          </x14:cfRule>
          <xm:sqref>C25</xm:sqref>
        </x14:conditionalFormatting>
        <x14:conditionalFormatting xmlns:xm="http://schemas.microsoft.com/office/excel/2006/main">
          <x14:cfRule type="expression" priority="9" id="{363E4C8B-098F-6F42-A970-341A679B7FCF}">
            <xm:f>'Calculs 2'!$AC$20="-value"</xm:f>
            <x14:dxf>
              <font>
                <b/>
                <i val="0"/>
                <color auto="1"/>
              </font>
              <fill>
                <patternFill patternType="solid">
                  <fgColor indexed="64"/>
                  <bgColor rgb="FFFF1531"/>
                </patternFill>
              </fill>
            </x14:dxf>
          </x14:cfRule>
          <x14:cfRule type="expression" priority="10" id="{826AC4EB-37FD-644D-982C-4E7822DB197A}">
            <xm:f>'Calculs 2'!$AB$20="+value"</xm:f>
            <x14:dxf>
              <font>
                <b/>
                <i val="0"/>
                <color rgb="FF008000"/>
              </font>
              <fill>
                <patternFill patternType="solid">
                  <fgColor indexed="64"/>
                  <bgColor rgb="FF00FF00"/>
                </patternFill>
              </fill>
            </x14:dxf>
          </x14:cfRule>
          <xm:sqref>B23</xm:sqref>
        </x14:conditionalFormatting>
        <x14:conditionalFormatting xmlns:xm="http://schemas.microsoft.com/office/excel/2006/main">
          <x14:cfRule type="expression" priority="7" id="{E86F4A48-0892-6E44-BD18-6EE033FE23F1}">
            <xm:f>'Calculs 2'!$AC$23="-value"</xm:f>
            <x14:dxf>
              <font>
                <b/>
                <i val="0"/>
                <color theme="1"/>
              </font>
              <fill>
                <patternFill patternType="solid">
                  <fgColor indexed="64"/>
                  <bgColor rgb="FFFF0000"/>
                </patternFill>
              </fill>
            </x14:dxf>
          </x14:cfRule>
          <x14:cfRule type="expression" priority="8" id="{3778400D-741A-C14C-B97F-9D07D60AD23B}">
            <xm:f>'Calculs 2'!$AB$23="+value"</xm:f>
            <x14:dxf>
              <font>
                <b/>
                <i val="0"/>
                <color rgb="FF006100"/>
              </font>
              <fill>
                <patternFill patternType="solid">
                  <fgColor indexed="64"/>
                  <bgColor rgb="FF00FF00"/>
                </patternFill>
              </fill>
            </x14:dxf>
          </x14:cfRule>
          <xm:sqref>C29</xm:sqref>
        </x14:conditionalFormatting>
        <x14:conditionalFormatting xmlns:xm="http://schemas.microsoft.com/office/excel/2006/main">
          <x14:cfRule type="expression" priority="5" id="{A01692CE-BF4E-7E48-BCD1-2603C9D2B73D}">
            <xm:f>'Calculs 2'!$AC$23="-value"</xm:f>
            <x14:dxf>
              <font>
                <b/>
                <i val="0"/>
                <color auto="1"/>
              </font>
              <fill>
                <patternFill patternType="solid">
                  <fgColor indexed="64"/>
                  <bgColor rgb="FFFF1531"/>
                </patternFill>
              </fill>
            </x14:dxf>
          </x14:cfRule>
          <x14:cfRule type="expression" priority="6" id="{9BAC0D4E-DB81-704F-A4A2-53CF07F6FC79}">
            <xm:f>'Calculs 2'!$AB$23="+value"</xm:f>
            <x14:dxf>
              <font>
                <b/>
                <i val="0"/>
                <color rgb="FF008000"/>
              </font>
              <fill>
                <patternFill patternType="solid">
                  <fgColor indexed="64"/>
                  <bgColor rgb="FF00FF00"/>
                </patternFill>
              </fill>
            </x14:dxf>
          </x14:cfRule>
          <xm:sqref>B27</xm:sqref>
        </x14:conditionalFormatting>
        <x14:conditionalFormatting xmlns:xm="http://schemas.microsoft.com/office/excel/2006/main">
          <x14:cfRule type="expression" priority="3" id="{1AE16BFE-3686-AE4D-8F7A-454BCB7C1E56}">
            <xm:f>'Calculs 2'!$AC$26="-value"</xm:f>
            <x14:dxf>
              <font>
                <b/>
                <i val="0"/>
                <color auto="1"/>
              </font>
              <fill>
                <patternFill patternType="solid">
                  <fgColor indexed="64"/>
                  <bgColor rgb="FFFF1531"/>
                </patternFill>
              </fill>
            </x14:dxf>
          </x14:cfRule>
          <x14:cfRule type="expression" priority="4" id="{6AF90E9B-FFCA-D74C-BE52-C64C1A0EE8D3}">
            <xm:f>'Calculs 2'!$AB$26="+value"</xm:f>
            <x14:dxf>
              <font>
                <b/>
                <i val="0"/>
                <color rgb="FF008000"/>
              </font>
              <fill>
                <patternFill patternType="solid">
                  <fgColor indexed="64"/>
                  <bgColor rgb="FF00FF00"/>
                </patternFill>
              </fill>
            </x14:dxf>
          </x14:cfRule>
          <xm:sqref>B31</xm:sqref>
        </x14:conditionalFormatting>
        <x14:conditionalFormatting xmlns:xm="http://schemas.microsoft.com/office/excel/2006/main">
          <x14:cfRule type="expression" priority="1" id="{C252640C-060C-6741-9704-7C34702D94FF}">
            <xm:f>'Calculs 2'!$AC$26="-value"</xm:f>
            <x14:dxf>
              <font>
                <b/>
                <i val="0"/>
                <color theme="1"/>
              </font>
              <fill>
                <patternFill patternType="solid">
                  <fgColor indexed="64"/>
                  <bgColor rgb="FFFF0000"/>
                </patternFill>
              </fill>
            </x14:dxf>
          </x14:cfRule>
          <x14:cfRule type="expression" priority="2" id="{1B6BAB66-DE40-D84E-ACA2-DC5E7FD5031C}">
            <xm:f>'Calculs 2'!$AB$26="+value"</xm:f>
            <x14:dxf>
              <font>
                <b/>
                <i val="0"/>
                <color rgb="FF006100"/>
              </font>
              <fill>
                <patternFill patternType="solid">
                  <fgColor indexed="64"/>
                  <bgColor rgb="FF00FF00"/>
                </patternFill>
              </fill>
            </x14:dxf>
          </x14:cfRule>
          <xm:sqref>C33</xm:sqref>
        </x14:conditionalFormatting>
      </x14:conditionalFormattings>
    </ext>
    <ext xmlns:mx="http://schemas.microsoft.com/office/mac/excel/2008/main" uri="{64002731-A6B0-56B0-2670-7721B7C09600}">
      <mx:PLV Mode="1" OnePage="0" WScale="0"/>
    </ext>
  </extLst>
</worksheet>
</file>

<file path=xl/worksheets/sheet8.xml><?xml version="1.0" encoding="utf-8"?>
<worksheet xmlns="http://schemas.openxmlformats.org/spreadsheetml/2006/main" xmlns:r="http://schemas.openxmlformats.org/officeDocument/2006/relationships">
  <sheetPr enableFormatConditionsCalculation="0">
    <tabColor rgb="FF00FF00"/>
  </sheetPr>
  <dimension ref="B1:S25"/>
  <sheetViews>
    <sheetView view="pageLayout" zoomScale="156" workbookViewId="0">
      <selection activeCell="D25" sqref="D25"/>
    </sheetView>
  </sheetViews>
  <sheetFormatPr baseColWidth="10" defaultRowHeight="15.75"/>
  <cols>
    <col min="1" max="1" width="3.375" customWidth="1"/>
    <col min="2" max="2" width="5.375" customWidth="1"/>
    <col min="3" max="3" width="27" customWidth="1"/>
    <col min="4" max="8" width="18.875" customWidth="1"/>
  </cols>
  <sheetData>
    <row r="1" spans="2:19" ht="30" customHeight="1" thickBot="1">
      <c r="B1" s="344" t="s">
        <v>45</v>
      </c>
      <c r="C1" s="345"/>
      <c r="D1" s="345"/>
      <c r="E1" s="345"/>
      <c r="F1" s="345"/>
      <c r="G1" s="345"/>
      <c r="H1" s="48" t="s">
        <v>46</v>
      </c>
    </row>
    <row r="2" spans="2:19" ht="15" customHeight="1" thickBot="1">
      <c r="B2" s="119"/>
      <c r="C2" s="118"/>
      <c r="D2" s="118"/>
      <c r="E2" s="118"/>
      <c r="F2" s="118"/>
      <c r="G2" s="118"/>
      <c r="H2" s="120"/>
    </row>
    <row r="3" spans="2:19" ht="99.95" customHeight="1" thickBot="1">
      <c r="B3" s="505">
        <v>1</v>
      </c>
      <c r="C3" s="263" t="s">
        <v>47</v>
      </c>
      <c r="D3" s="267" t="s">
        <v>48</v>
      </c>
      <c r="E3" s="89" t="s">
        <v>49</v>
      </c>
      <c r="F3" s="267" t="s">
        <v>50</v>
      </c>
      <c r="G3" s="89" t="s">
        <v>166</v>
      </c>
      <c r="H3" s="266" t="s">
        <v>52</v>
      </c>
      <c r="J3" s="496" t="str">
        <f>'Organisation de l''AP'!$B$24</f>
        <v xml:space="preserve">
 Mes constats / mes pistes de travail :
</v>
      </c>
      <c r="K3" s="497"/>
      <c r="L3" s="497"/>
      <c r="M3" s="497"/>
      <c r="N3" s="497"/>
      <c r="O3" s="497"/>
      <c r="P3" s="497"/>
      <c r="Q3" s="497"/>
      <c r="R3" s="497"/>
      <c r="S3" s="498"/>
    </row>
    <row r="4" spans="2:19" ht="23.1" customHeight="1" thickBot="1">
      <c r="B4" s="506"/>
      <c r="C4" s="252" t="s">
        <v>228</v>
      </c>
      <c r="D4" s="229" t="str">
        <f>IF('Organisation de l''AP'!D$4=0,"",'Organisation de l''AP'!D$4)</f>
        <v/>
      </c>
      <c r="E4" s="229" t="str">
        <f>IF('Organisation de l''AP'!E$4=0,"",'Organisation de l''AP'!E$4)</f>
        <v/>
      </c>
      <c r="F4" s="229" t="str">
        <f>IF('Organisation de l''AP'!F$4=0,"",'Organisation de l''AP'!F$4)</f>
        <v/>
      </c>
      <c r="G4" s="229" t="str">
        <f>IF('Organisation de l''AP'!G$4=0,"",'Organisation de l''AP'!G$4)</f>
        <v/>
      </c>
      <c r="H4" s="229" t="str">
        <f>IF('Organisation de l''AP'!H$4=0,"",'Organisation de l''AP'!H$4)</f>
        <v/>
      </c>
      <c r="J4" s="499"/>
      <c r="K4" s="500"/>
      <c r="L4" s="500"/>
      <c r="M4" s="500"/>
      <c r="N4" s="500"/>
      <c r="O4" s="500"/>
      <c r="P4" s="500"/>
      <c r="Q4" s="500"/>
      <c r="R4" s="500"/>
      <c r="S4" s="501"/>
    </row>
    <row r="5" spans="2:19" ht="23.1" customHeight="1" thickBot="1">
      <c r="B5" s="507"/>
      <c r="C5" s="265" t="s">
        <v>229</v>
      </c>
      <c r="D5" s="230"/>
      <c r="E5" s="230"/>
      <c r="F5" s="230"/>
      <c r="G5" s="230"/>
      <c r="H5" s="230"/>
      <c r="J5" s="499"/>
      <c r="K5" s="500"/>
      <c r="L5" s="500"/>
      <c r="M5" s="500"/>
      <c r="N5" s="500"/>
      <c r="O5" s="500"/>
      <c r="P5" s="500"/>
      <c r="Q5" s="500"/>
      <c r="R5" s="500"/>
      <c r="S5" s="501"/>
    </row>
    <row r="6" spans="2:19" ht="15" customHeight="1" thickBot="1">
      <c r="B6" s="391"/>
      <c r="C6" s="391"/>
      <c r="D6" s="391"/>
      <c r="E6" s="391"/>
      <c r="F6" s="391"/>
      <c r="G6" s="391"/>
      <c r="H6" s="391"/>
      <c r="J6" s="499"/>
      <c r="K6" s="500"/>
      <c r="L6" s="500"/>
      <c r="M6" s="500"/>
      <c r="N6" s="500"/>
      <c r="O6" s="500"/>
      <c r="P6" s="500"/>
      <c r="Q6" s="500"/>
      <c r="R6" s="500"/>
      <c r="S6" s="501"/>
    </row>
    <row r="7" spans="2:19" ht="99.95" customHeight="1" thickBot="1">
      <c r="B7" s="505">
        <v>2</v>
      </c>
      <c r="C7" s="263" t="s">
        <v>53</v>
      </c>
      <c r="D7" s="54" t="s">
        <v>54</v>
      </c>
      <c r="E7" s="54" t="s">
        <v>195</v>
      </c>
      <c r="F7" s="54" t="s">
        <v>56</v>
      </c>
      <c r="G7" s="54" t="s">
        <v>57</v>
      </c>
      <c r="H7" s="54" t="s">
        <v>167</v>
      </c>
      <c r="J7" s="499"/>
      <c r="K7" s="500"/>
      <c r="L7" s="500"/>
      <c r="M7" s="500"/>
      <c r="N7" s="500"/>
      <c r="O7" s="500"/>
      <c r="P7" s="500"/>
      <c r="Q7" s="500"/>
      <c r="R7" s="500"/>
      <c r="S7" s="501"/>
    </row>
    <row r="8" spans="2:19" ht="23.1" customHeight="1" thickBot="1">
      <c r="B8" s="506"/>
      <c r="C8" s="252" t="s">
        <v>228</v>
      </c>
      <c r="D8" s="198" t="str">
        <f>IF('Organisation de l''AP'!D$7=0,"",'Organisation de l''AP'!D$7)</f>
        <v/>
      </c>
      <c r="E8" s="198" t="str">
        <f>IF('Organisation de l''AP'!E$7=0,"",'Organisation de l''AP'!E$7)</f>
        <v/>
      </c>
      <c r="F8" s="198" t="str">
        <f>IF('Organisation de l''AP'!F$7=0,"",'Organisation de l''AP'!F$7)</f>
        <v/>
      </c>
      <c r="G8" s="198" t="str">
        <f>IF('Organisation de l''AP'!G$7=0,"",'Organisation de l''AP'!G$7)</f>
        <v/>
      </c>
      <c r="H8" s="198" t="str">
        <f>IF('Organisation de l''AP'!H$7=0,"",'Organisation de l''AP'!H$7)</f>
        <v/>
      </c>
      <c r="J8" s="499"/>
      <c r="K8" s="500"/>
      <c r="L8" s="500"/>
      <c r="M8" s="500"/>
      <c r="N8" s="500"/>
      <c r="O8" s="500"/>
      <c r="P8" s="500"/>
      <c r="Q8" s="500"/>
      <c r="R8" s="500"/>
      <c r="S8" s="501"/>
    </row>
    <row r="9" spans="2:19" ht="23.1" customHeight="1" thickBot="1">
      <c r="B9" s="507"/>
      <c r="C9" s="265" t="s">
        <v>229</v>
      </c>
      <c r="D9" s="230"/>
      <c r="E9" s="230"/>
      <c r="F9" s="230"/>
      <c r="G9" s="230"/>
      <c r="H9" s="230"/>
      <c r="J9" s="499"/>
      <c r="K9" s="500"/>
      <c r="L9" s="500"/>
      <c r="M9" s="500"/>
      <c r="N9" s="500"/>
      <c r="O9" s="500"/>
      <c r="P9" s="500"/>
      <c r="Q9" s="500"/>
      <c r="R9" s="500"/>
      <c r="S9" s="501"/>
    </row>
    <row r="10" spans="2:19" ht="15" customHeight="1" thickBot="1">
      <c r="B10" s="387"/>
      <c r="C10" s="387"/>
      <c r="D10" s="387"/>
      <c r="E10" s="387"/>
      <c r="F10" s="387"/>
      <c r="G10" s="387"/>
      <c r="H10" s="387"/>
      <c r="J10" s="499"/>
      <c r="K10" s="500"/>
      <c r="L10" s="500"/>
      <c r="M10" s="500"/>
      <c r="N10" s="500"/>
      <c r="O10" s="500"/>
      <c r="P10" s="500"/>
      <c r="Q10" s="500"/>
      <c r="R10" s="500"/>
      <c r="S10" s="501"/>
    </row>
    <row r="11" spans="2:19" ht="99.95" customHeight="1" thickBot="1">
      <c r="B11" s="505">
        <v>3</v>
      </c>
      <c r="C11" s="263" t="s">
        <v>59</v>
      </c>
      <c r="D11" s="266" t="s">
        <v>60</v>
      </c>
      <c r="E11" s="266" t="s">
        <v>61</v>
      </c>
      <c r="F11" s="266" t="s">
        <v>62</v>
      </c>
      <c r="G11" s="89" t="s">
        <v>63</v>
      </c>
      <c r="H11" s="267" t="s">
        <v>64</v>
      </c>
      <c r="J11" s="499"/>
      <c r="K11" s="500"/>
      <c r="L11" s="500"/>
      <c r="M11" s="500"/>
      <c r="N11" s="500"/>
      <c r="O11" s="500"/>
      <c r="P11" s="500"/>
      <c r="Q11" s="500"/>
      <c r="R11" s="500"/>
      <c r="S11" s="501"/>
    </row>
    <row r="12" spans="2:19" ht="23.1" customHeight="1" thickBot="1">
      <c r="B12" s="506"/>
      <c r="C12" s="252" t="s">
        <v>228</v>
      </c>
      <c r="D12" s="229" t="str">
        <f>IF('Organisation de l''AP'!D$10=0,"",'Organisation de l''AP'!D$10)</f>
        <v/>
      </c>
      <c r="E12" s="229" t="str">
        <f>IF('Organisation de l''AP'!E$10=0,"",'Organisation de l''AP'!E$10)</f>
        <v/>
      </c>
      <c r="F12" s="229" t="str">
        <f>IF('Organisation de l''AP'!F$10=0,"",'Organisation de l''AP'!F$10)</f>
        <v/>
      </c>
      <c r="G12" s="229" t="str">
        <f>IF('Organisation de l''AP'!G$10=0,"",'Organisation de l''AP'!G$10)</f>
        <v/>
      </c>
      <c r="H12" s="229" t="str">
        <f>IF('Organisation de l''AP'!H$10=0,"",'Organisation de l''AP'!H$10)</f>
        <v/>
      </c>
      <c r="J12" s="499"/>
      <c r="K12" s="500"/>
      <c r="L12" s="500"/>
      <c r="M12" s="500"/>
      <c r="N12" s="500"/>
      <c r="O12" s="500"/>
      <c r="P12" s="500"/>
      <c r="Q12" s="500"/>
      <c r="R12" s="500"/>
      <c r="S12" s="501"/>
    </row>
    <row r="13" spans="2:19" ht="23.1" customHeight="1" thickBot="1">
      <c r="B13" s="507"/>
      <c r="C13" s="265" t="s">
        <v>229</v>
      </c>
      <c r="D13" s="230"/>
      <c r="E13" s="230"/>
      <c r="F13" s="230"/>
      <c r="G13" s="230"/>
      <c r="H13" s="230"/>
      <c r="J13" s="502"/>
      <c r="K13" s="503"/>
      <c r="L13" s="503"/>
      <c r="M13" s="503"/>
      <c r="N13" s="503"/>
      <c r="O13" s="503"/>
      <c r="P13" s="503"/>
      <c r="Q13" s="503"/>
      <c r="R13" s="503"/>
      <c r="S13" s="504"/>
    </row>
    <row r="14" spans="2:19" ht="15" customHeight="1" thickBot="1">
      <c r="B14" s="388"/>
      <c r="C14" s="388"/>
      <c r="D14" s="388"/>
      <c r="E14" s="388"/>
      <c r="F14" s="388"/>
      <c r="G14" s="388"/>
      <c r="H14" s="388"/>
    </row>
    <row r="15" spans="2:19" ht="99.95" customHeight="1" thickBot="1">
      <c r="B15" s="505">
        <v>4</v>
      </c>
      <c r="C15" s="263" t="s">
        <v>65</v>
      </c>
      <c r="D15" s="258" t="s">
        <v>66</v>
      </c>
      <c r="E15" s="258" t="s">
        <v>67</v>
      </c>
      <c r="F15" s="121" t="s">
        <v>68</v>
      </c>
      <c r="G15" s="54" t="s">
        <v>69</v>
      </c>
      <c r="H15" s="122"/>
    </row>
    <row r="16" spans="2:19" ht="23.1" customHeight="1" thickBot="1">
      <c r="B16" s="506"/>
      <c r="C16" s="252" t="s">
        <v>228</v>
      </c>
      <c r="D16" s="228" t="str">
        <f>IF('Organisation de l''AP'!D$13=0,"",'Organisation de l''AP'!D$13)</f>
        <v/>
      </c>
      <c r="E16" s="229" t="str">
        <f>IF('Organisation de l''AP'!E$13=0,"",'Organisation de l''AP'!E$13)</f>
        <v/>
      </c>
      <c r="F16" s="198" t="str">
        <f>IF('Organisation de l''AP'!F$13=0,"",'Organisation de l''AP'!F$13)</f>
        <v/>
      </c>
      <c r="G16" s="198" t="str">
        <f>IF('Organisation de l''AP'!G$13=0,"",'Organisation de l''AP'!G$13)</f>
        <v/>
      </c>
      <c r="H16" s="122"/>
    </row>
    <row r="17" spans="2:8" ht="23.1" customHeight="1" thickBot="1">
      <c r="B17" s="507"/>
      <c r="C17" s="268" t="s">
        <v>229</v>
      </c>
      <c r="D17" s="231"/>
      <c r="E17" s="231"/>
      <c r="F17" s="231"/>
      <c r="G17" s="231"/>
      <c r="H17" s="227"/>
    </row>
    <row r="18" spans="2:8" ht="16.5" thickBot="1">
      <c r="B18" s="382"/>
      <c r="C18" s="382"/>
      <c r="D18" s="382"/>
      <c r="E18" s="382"/>
      <c r="F18" s="382"/>
      <c r="G18" s="382"/>
      <c r="H18" s="382"/>
    </row>
    <row r="19" spans="2:8" ht="99.95" customHeight="1" thickBot="1">
      <c r="B19" s="505">
        <v>5</v>
      </c>
      <c r="C19" s="263" t="s">
        <v>70</v>
      </c>
      <c r="D19" s="24" t="s">
        <v>71</v>
      </c>
      <c r="E19" s="59" t="s">
        <v>72</v>
      </c>
      <c r="F19" s="59" t="s">
        <v>168</v>
      </c>
      <c r="G19" s="59" t="s">
        <v>169</v>
      </c>
      <c r="H19" s="24" t="s">
        <v>170</v>
      </c>
    </row>
    <row r="20" spans="2:8" ht="23.1" customHeight="1" thickBot="1">
      <c r="B20" s="506"/>
      <c r="C20" s="252" t="s">
        <v>228</v>
      </c>
      <c r="D20" s="228" t="str">
        <f>IF('Organisation de l''AP'!D$16=0,"",'Organisation de l''AP'!D$16)</f>
        <v/>
      </c>
      <c r="E20" s="228" t="str">
        <f>IF('Organisation de l''AP'!E$16=0,"",'Organisation de l''AP'!E$16)</f>
        <v/>
      </c>
      <c r="F20" s="228" t="str">
        <f>IF('Organisation de l''AP'!F$16=0,"",'Organisation de l''AP'!F$16)</f>
        <v/>
      </c>
      <c r="G20" s="228" t="str">
        <f>IF('Organisation de l''AP'!G$16=0,"",'Organisation de l''AP'!G$16)</f>
        <v/>
      </c>
      <c r="H20" s="228" t="str">
        <f>IF('Organisation de l''AP'!H$16=0,"",'Organisation de l''AP'!H$16)</f>
        <v/>
      </c>
    </row>
    <row r="21" spans="2:8" ht="23.1" customHeight="1" thickBot="1">
      <c r="B21" s="507"/>
      <c r="C21" s="265" t="s">
        <v>229</v>
      </c>
      <c r="D21" s="231"/>
      <c r="E21" s="231"/>
      <c r="F21" s="231"/>
      <c r="G21" s="231"/>
      <c r="H21" s="230"/>
    </row>
    <row r="22" spans="2:8" ht="27" thickBot="1">
      <c r="B22" s="387"/>
      <c r="C22" s="387"/>
      <c r="D22" s="387"/>
      <c r="E22" s="387"/>
      <c r="F22" s="387"/>
      <c r="G22" s="387"/>
      <c r="H22" s="388"/>
    </row>
    <row r="23" spans="2:8" ht="99.95" customHeight="1" thickBot="1">
      <c r="B23" s="505">
        <v>6</v>
      </c>
      <c r="C23" s="263" t="s">
        <v>171</v>
      </c>
      <c r="D23" s="23" t="s">
        <v>230</v>
      </c>
      <c r="E23" s="23" t="s">
        <v>75</v>
      </c>
      <c r="F23" s="202" t="s">
        <v>76</v>
      </c>
      <c r="G23" s="23" t="s">
        <v>77</v>
      </c>
      <c r="H23" s="123"/>
    </row>
    <row r="24" spans="2:8" ht="23.1" customHeight="1" thickBot="1">
      <c r="B24" s="506"/>
      <c r="C24" s="252" t="s">
        <v>228</v>
      </c>
      <c r="D24" s="228" t="str">
        <f>IF('Organisation de l''AP'!D$19=0,"",'Organisation de l''AP'!D$19)</f>
        <v/>
      </c>
      <c r="E24" s="228" t="str">
        <f>IF('Organisation de l''AP'!E$19=0,"",'Organisation de l''AP'!E$19)</f>
        <v/>
      </c>
      <c r="F24" s="228" t="str">
        <f>IF('Organisation de l''AP'!F$19=0,"",'Organisation de l''AP'!F$19)</f>
        <v/>
      </c>
      <c r="G24" s="228" t="str">
        <f>IF('Organisation de l''AP'!G$19=0,"",'Organisation de l''AP'!G$19)</f>
        <v/>
      </c>
      <c r="H24" s="122"/>
    </row>
    <row r="25" spans="2:8" ht="23.1" customHeight="1" thickBot="1">
      <c r="B25" s="507"/>
      <c r="C25" s="268" t="s">
        <v>229</v>
      </c>
      <c r="D25" s="231"/>
      <c r="E25" s="231"/>
      <c r="F25" s="231"/>
      <c r="G25" s="231"/>
      <c r="H25" s="124"/>
    </row>
  </sheetData>
  <sheetProtection password="CF8B" sheet="1" objects="1" scenarios="1" selectLockedCells="1"/>
  <mergeCells count="13">
    <mergeCell ref="J3:S13"/>
    <mergeCell ref="B10:H10"/>
    <mergeCell ref="B14:H14"/>
    <mergeCell ref="B11:B13"/>
    <mergeCell ref="B15:B17"/>
    <mergeCell ref="B18:H18"/>
    <mergeCell ref="B22:H22"/>
    <mergeCell ref="B19:B21"/>
    <mergeCell ref="B23:B25"/>
    <mergeCell ref="B1:G1"/>
    <mergeCell ref="B6:H6"/>
    <mergeCell ref="B3:B5"/>
    <mergeCell ref="B7:B9"/>
  </mergeCells>
  <phoneticPr fontId="50" type="noConversion"/>
  <pageMargins left="0.24188976377952753" right="0.24188976377952753" top="0.41000000000000009" bottom="0.41000000000000009" header="0.5" footer="0.5"/>
  <pageSetup paperSize="9" orientation="landscape" horizontalDpi="4294967292" verticalDpi="4294967292" r:id="rId1"/>
  <extLst>
    <ext xmlns:x14="http://schemas.microsoft.com/office/spreadsheetml/2009/9/main" uri="{78C0D931-6437-407d-A8EE-F0AAD7539E65}">
      <x14:conditionalFormattings>
        <x14:conditionalFormatting xmlns:xm="http://schemas.microsoft.com/office/excel/2006/main">
          <x14:cfRule type="expression" priority="23" id="{A31EF88C-C826-0642-97C1-A2D258FEB1E9}">
            <xm:f>'Calculs 2'!$AC$40="-value"</xm:f>
            <x14:dxf>
              <font>
                <b/>
                <i val="0"/>
                <color auto="1"/>
              </font>
              <fill>
                <patternFill patternType="solid">
                  <fgColor indexed="64"/>
                  <bgColor rgb="FFFF1531"/>
                </patternFill>
              </fill>
            </x14:dxf>
          </x14:cfRule>
          <x14:cfRule type="expression" priority="24" id="{9304AD36-9813-6147-BC2F-F0547A71AE4D}">
            <xm:f>'Calculs 2'!$AB$40="+value"</xm:f>
            <x14:dxf>
              <font>
                <b/>
                <i val="0"/>
                <color rgb="FF008000"/>
              </font>
              <fill>
                <patternFill patternType="solid">
                  <fgColor indexed="64"/>
                  <bgColor rgb="FF00FF00"/>
                </patternFill>
              </fill>
            </x14:dxf>
          </x14:cfRule>
          <xm:sqref>B3</xm:sqref>
        </x14:conditionalFormatting>
        <x14:conditionalFormatting xmlns:xm="http://schemas.microsoft.com/office/excel/2006/main">
          <x14:cfRule type="expression" priority="21" id="{AD854DAF-22B2-5243-9206-24A81E1DD7A0}">
            <xm:f>'Calculs 2'!$AC$40="-value"</xm:f>
            <x14:dxf>
              <font>
                <b/>
                <i val="0"/>
                <color auto="1"/>
              </font>
              <fill>
                <patternFill patternType="solid">
                  <fgColor indexed="64"/>
                  <bgColor rgb="FFFF1531"/>
                </patternFill>
              </fill>
            </x14:dxf>
          </x14:cfRule>
          <x14:cfRule type="expression" priority="22" id="{BFC8F211-5FE8-424B-BDB1-F4BE50E401BA}">
            <xm:f>'Calculs 2'!$AB$40="+value"</xm:f>
            <x14:dxf>
              <font>
                <b/>
                <i val="0"/>
                <color rgb="FF008000"/>
              </font>
              <fill>
                <patternFill patternType="solid">
                  <fgColor indexed="64"/>
                  <bgColor rgb="FF00FF00"/>
                </patternFill>
              </fill>
            </x14:dxf>
          </x14:cfRule>
          <xm:sqref>C5</xm:sqref>
        </x14:conditionalFormatting>
        <x14:conditionalFormatting xmlns:xm="http://schemas.microsoft.com/office/excel/2006/main">
          <x14:cfRule type="expression" priority="19" id="{E4FF50CC-73BB-3A42-8F04-56CAB5E38151}">
            <xm:f>'Calculs 2'!$AC$43="-value"</xm:f>
            <x14:dxf>
              <font>
                <b/>
                <i val="0"/>
                <color auto="1"/>
              </font>
              <fill>
                <patternFill patternType="solid">
                  <fgColor indexed="64"/>
                  <bgColor rgb="FFFF1531"/>
                </patternFill>
              </fill>
            </x14:dxf>
          </x14:cfRule>
          <x14:cfRule type="expression" priority="20" id="{C35A4C3D-78BE-DE47-902A-BDC0982BFC43}">
            <xm:f>'Calculs 2'!$AB$43="+value"</xm:f>
            <x14:dxf>
              <font>
                <b/>
                <i val="0"/>
                <color rgb="FF008000"/>
              </font>
              <fill>
                <patternFill patternType="solid">
                  <fgColor indexed="64"/>
                  <bgColor rgb="FF00FF00"/>
                </patternFill>
              </fill>
            </x14:dxf>
          </x14:cfRule>
          <xm:sqref>B7</xm:sqref>
        </x14:conditionalFormatting>
        <x14:conditionalFormatting xmlns:xm="http://schemas.microsoft.com/office/excel/2006/main">
          <x14:cfRule type="expression" priority="17" id="{7A50DDEC-0C71-6C44-BBA7-50F6FE4851B7}">
            <xm:f>'Calculs 2'!$AC$43="-value"</xm:f>
            <x14:dxf>
              <font>
                <b/>
                <i val="0"/>
                <color auto="1"/>
              </font>
              <fill>
                <patternFill patternType="solid">
                  <fgColor indexed="64"/>
                  <bgColor rgb="FFFF1531"/>
                </patternFill>
              </fill>
            </x14:dxf>
          </x14:cfRule>
          <x14:cfRule type="expression" priority="18" id="{8003EA8E-BD7C-0E49-9229-86DDAB0D470C}">
            <xm:f>'Calculs 2'!$AB$43="+value"</xm:f>
            <x14:dxf>
              <font>
                <b/>
                <i val="0"/>
                <color rgb="FF008000"/>
              </font>
              <fill>
                <patternFill patternType="solid">
                  <fgColor indexed="64"/>
                  <bgColor rgb="FF00FF00"/>
                </patternFill>
              </fill>
            </x14:dxf>
          </x14:cfRule>
          <xm:sqref>C9</xm:sqref>
        </x14:conditionalFormatting>
        <x14:conditionalFormatting xmlns:xm="http://schemas.microsoft.com/office/excel/2006/main">
          <x14:cfRule type="expression" priority="15" id="{8CBBB4C2-595C-6C46-BC36-8A9E0B42B37D}">
            <xm:f>'Calculs 2'!$AC$46="-value"</xm:f>
            <x14:dxf>
              <font>
                <b/>
                <i val="0"/>
                <color auto="1"/>
              </font>
              <fill>
                <patternFill patternType="solid">
                  <fgColor indexed="64"/>
                  <bgColor rgb="FFFF1531"/>
                </patternFill>
              </fill>
            </x14:dxf>
          </x14:cfRule>
          <x14:cfRule type="expression" priority="16" id="{DBA09118-497A-E44F-AF4C-A810CBC24993}">
            <xm:f>'Calculs 2'!$AB$46="+value"</xm:f>
            <x14:dxf>
              <font>
                <b/>
                <i val="0"/>
                <color rgb="FF008000"/>
              </font>
              <fill>
                <patternFill patternType="solid">
                  <fgColor indexed="64"/>
                  <bgColor rgb="FF00FF00"/>
                </patternFill>
              </fill>
            </x14:dxf>
          </x14:cfRule>
          <xm:sqref>B11</xm:sqref>
        </x14:conditionalFormatting>
        <x14:conditionalFormatting xmlns:xm="http://schemas.microsoft.com/office/excel/2006/main">
          <x14:cfRule type="expression" priority="13" id="{CFDAE98E-C47C-6D4B-9E57-D92F7C3405D2}">
            <xm:f>'Calculs 2'!$AC$46="-value"</xm:f>
            <x14:dxf>
              <font>
                <b/>
                <i val="0"/>
                <color auto="1"/>
              </font>
              <fill>
                <patternFill patternType="solid">
                  <fgColor indexed="64"/>
                  <bgColor rgb="FFFF1531"/>
                </patternFill>
              </fill>
            </x14:dxf>
          </x14:cfRule>
          <x14:cfRule type="expression" priority="14" id="{84EC505C-1924-4A44-B2C7-C8D47DC56B1A}">
            <xm:f>'Calculs 2'!$AB$46="+value"</xm:f>
            <x14:dxf>
              <font>
                <b/>
                <i val="0"/>
                <color rgb="FF008000"/>
              </font>
              <fill>
                <patternFill patternType="solid">
                  <fgColor indexed="64"/>
                  <bgColor rgb="FF00FF00"/>
                </patternFill>
              </fill>
            </x14:dxf>
          </x14:cfRule>
          <xm:sqref>C13</xm:sqref>
        </x14:conditionalFormatting>
        <x14:conditionalFormatting xmlns:xm="http://schemas.microsoft.com/office/excel/2006/main">
          <x14:cfRule type="expression" priority="11" id="{F6E4EBB8-D94E-5645-AE4C-D105E7D8DA95}">
            <xm:f>'Calculs 2'!$AC$49="-value"</xm:f>
            <x14:dxf>
              <font>
                <b/>
                <i val="0"/>
                <color auto="1"/>
              </font>
              <fill>
                <patternFill patternType="solid">
                  <fgColor indexed="64"/>
                  <bgColor rgb="FFFF1531"/>
                </patternFill>
              </fill>
            </x14:dxf>
          </x14:cfRule>
          <x14:cfRule type="expression" priority="12" id="{7485298B-08E2-1C4B-99C2-4F194DB7F1F6}">
            <xm:f>'Calculs 2'!$AB$49="+value"</xm:f>
            <x14:dxf>
              <font>
                <b/>
                <i val="0"/>
                <color rgb="FF008000"/>
              </font>
              <fill>
                <patternFill patternType="solid">
                  <fgColor indexed="64"/>
                  <bgColor rgb="FF00FF00"/>
                </patternFill>
              </fill>
            </x14:dxf>
          </x14:cfRule>
          <xm:sqref>B15</xm:sqref>
        </x14:conditionalFormatting>
        <x14:conditionalFormatting xmlns:xm="http://schemas.microsoft.com/office/excel/2006/main">
          <x14:cfRule type="expression" priority="9" id="{D9179589-108F-4645-8B2E-693B262A1DCB}">
            <xm:f>'Calculs 2'!$AC$49="-value"</xm:f>
            <x14:dxf>
              <font>
                <b/>
                <i val="0"/>
                <color auto="1"/>
              </font>
              <fill>
                <patternFill patternType="solid">
                  <fgColor indexed="64"/>
                  <bgColor rgb="FFFF1531"/>
                </patternFill>
              </fill>
            </x14:dxf>
          </x14:cfRule>
          <x14:cfRule type="expression" priority="10" id="{F5CA265D-5F61-8442-AE5B-A150B7318844}">
            <xm:f>'Calculs 2'!$AB$49="+value"</xm:f>
            <x14:dxf>
              <font>
                <b/>
                <i val="0"/>
                <color rgb="FF008000"/>
              </font>
              <fill>
                <patternFill patternType="solid">
                  <fgColor indexed="64"/>
                  <bgColor rgb="FF00FF00"/>
                </patternFill>
              </fill>
            </x14:dxf>
          </x14:cfRule>
          <xm:sqref>C17</xm:sqref>
        </x14:conditionalFormatting>
        <x14:conditionalFormatting xmlns:xm="http://schemas.microsoft.com/office/excel/2006/main">
          <x14:cfRule type="expression" priority="7" id="{BF76E14D-EE1E-9A42-A4F7-1198D15B2927}">
            <xm:f>'Calculs 2'!$AC$52="-value"</xm:f>
            <x14:dxf>
              <font>
                <b/>
                <i val="0"/>
                <color auto="1"/>
              </font>
              <fill>
                <patternFill patternType="solid">
                  <fgColor indexed="64"/>
                  <bgColor rgb="FFFF1531"/>
                </patternFill>
              </fill>
            </x14:dxf>
          </x14:cfRule>
          <x14:cfRule type="expression" priority="8" id="{4DAA3FFF-8F10-4B4F-A6A7-45F901578AEE}">
            <xm:f>'Calculs 2'!$AB$52="+value"</xm:f>
            <x14:dxf>
              <font>
                <b/>
                <i val="0"/>
                <color rgb="FF008000"/>
              </font>
              <fill>
                <patternFill patternType="solid">
                  <fgColor indexed="64"/>
                  <bgColor rgb="FF00FF00"/>
                </patternFill>
              </fill>
            </x14:dxf>
          </x14:cfRule>
          <xm:sqref>B19</xm:sqref>
        </x14:conditionalFormatting>
        <x14:conditionalFormatting xmlns:xm="http://schemas.microsoft.com/office/excel/2006/main">
          <x14:cfRule type="expression" priority="5" id="{09267194-3E1B-CC42-BD7D-ABD81465DCF2}">
            <xm:f>'Calculs 2'!$AC$52="-value"</xm:f>
            <x14:dxf>
              <font>
                <b/>
                <i val="0"/>
                <color auto="1"/>
              </font>
              <fill>
                <patternFill patternType="solid">
                  <fgColor indexed="64"/>
                  <bgColor rgb="FFFF1531"/>
                </patternFill>
              </fill>
            </x14:dxf>
          </x14:cfRule>
          <x14:cfRule type="expression" priority="6" id="{83F59723-7D20-B043-A06E-5E570E96232F}">
            <xm:f>'Calculs 2'!$AB$52="+value"</xm:f>
            <x14:dxf>
              <font>
                <b/>
                <i val="0"/>
                <color rgb="FF008000"/>
              </font>
              <fill>
                <patternFill patternType="solid">
                  <fgColor indexed="64"/>
                  <bgColor rgb="FF00FF00"/>
                </patternFill>
              </fill>
            </x14:dxf>
          </x14:cfRule>
          <xm:sqref>C21</xm:sqref>
        </x14:conditionalFormatting>
        <x14:conditionalFormatting xmlns:xm="http://schemas.microsoft.com/office/excel/2006/main">
          <x14:cfRule type="expression" priority="3" id="{F68BA2ED-DF96-DD44-8BD4-1E4452A20F9D}">
            <xm:f>'Calculs 2'!$AC$55="-value"</xm:f>
            <x14:dxf>
              <font>
                <b/>
                <i val="0"/>
                <color auto="1"/>
              </font>
              <fill>
                <patternFill patternType="solid">
                  <fgColor indexed="64"/>
                  <bgColor rgb="FFFF1531"/>
                </patternFill>
              </fill>
            </x14:dxf>
          </x14:cfRule>
          <x14:cfRule type="expression" priority="4" id="{8C834EBC-1B43-BE48-B178-E5D82212A6F2}">
            <xm:f>'Calculs 2'!$AB$55="+value"</xm:f>
            <x14:dxf>
              <font>
                <b/>
                <i val="0"/>
                <color rgb="FF008000"/>
              </font>
              <fill>
                <patternFill patternType="solid">
                  <fgColor indexed="64"/>
                  <bgColor rgb="FF00FF00"/>
                </patternFill>
              </fill>
            </x14:dxf>
          </x14:cfRule>
          <xm:sqref>B23</xm:sqref>
        </x14:conditionalFormatting>
        <x14:conditionalFormatting xmlns:xm="http://schemas.microsoft.com/office/excel/2006/main">
          <x14:cfRule type="expression" priority="1" id="{7ADD43A1-722D-CD46-9B9B-E33520ADC64B}">
            <xm:f>'Calculs 2'!$AC$55="-value"</xm:f>
            <x14:dxf>
              <font>
                <b/>
                <i val="0"/>
                <color auto="1"/>
              </font>
              <fill>
                <patternFill patternType="solid">
                  <fgColor indexed="64"/>
                  <bgColor rgb="FFFF1531"/>
                </patternFill>
              </fill>
            </x14:dxf>
          </x14:cfRule>
          <x14:cfRule type="expression" priority="2" id="{6C508DE9-ADEC-5A4A-9063-6612D420BE20}">
            <xm:f>'Calculs 2'!$AB$55="+value"</xm:f>
            <x14:dxf>
              <font>
                <b/>
                <i val="0"/>
                <color rgb="FF008000"/>
              </font>
              <fill>
                <patternFill patternType="solid">
                  <fgColor indexed="64"/>
                  <bgColor rgb="FF00FF00"/>
                </patternFill>
              </fill>
            </x14:dxf>
          </x14:cfRule>
          <xm:sqref>C25</xm:sqref>
        </x14:conditionalFormatting>
      </x14:conditionalFormattings>
    </ext>
    <ext xmlns:mx="http://schemas.microsoft.com/office/mac/excel/2008/main" uri="{64002731-A6B0-56B0-2670-7721B7C09600}">
      <mx:PLV Mode="1" OnePage="0" WScale="0"/>
    </ext>
  </extLst>
</worksheet>
</file>

<file path=xl/worksheets/sheet9.xml><?xml version="1.0" encoding="utf-8"?>
<worksheet xmlns="http://schemas.openxmlformats.org/spreadsheetml/2006/main" xmlns:r="http://schemas.openxmlformats.org/officeDocument/2006/relationships">
  <sheetPr enableFormatConditionsCalculation="0">
    <tabColor rgb="FF00FF00"/>
  </sheetPr>
  <dimension ref="B1:S49"/>
  <sheetViews>
    <sheetView view="pageLayout" zoomScale="156" workbookViewId="0">
      <selection activeCell="G45" sqref="G45"/>
    </sheetView>
  </sheetViews>
  <sheetFormatPr baseColWidth="10" defaultRowHeight="15.75"/>
  <cols>
    <col min="1" max="1" width="3.375" customWidth="1"/>
    <col min="2" max="2" width="5.375" customWidth="1"/>
    <col min="3" max="3" width="27" customWidth="1"/>
    <col min="4" max="8" width="18.875" customWidth="1"/>
  </cols>
  <sheetData>
    <row r="1" spans="2:19" ht="30" customHeight="1" thickBot="1">
      <c r="B1" s="420" t="s">
        <v>85</v>
      </c>
      <c r="C1" s="421"/>
      <c r="D1" s="421"/>
      <c r="E1" s="421"/>
      <c r="F1" s="421"/>
      <c r="G1" s="421"/>
      <c r="H1" s="48" t="s">
        <v>86</v>
      </c>
    </row>
    <row r="2" spans="2:19" ht="15" customHeight="1" thickBot="1">
      <c r="B2" s="419"/>
      <c r="C2" s="419"/>
      <c r="D2" s="419"/>
      <c r="E2" s="419"/>
      <c r="F2" s="419"/>
      <c r="G2" s="419"/>
      <c r="H2" s="419"/>
    </row>
    <row r="3" spans="2:19" ht="99.95" customHeight="1" thickBot="1">
      <c r="B3" s="505">
        <v>1</v>
      </c>
      <c r="C3" s="263" t="s">
        <v>87</v>
      </c>
      <c r="D3" s="267" t="s">
        <v>88</v>
      </c>
      <c r="E3" s="89" t="s">
        <v>89</v>
      </c>
      <c r="F3" s="267" t="s">
        <v>90</v>
      </c>
      <c r="G3" s="89" t="s">
        <v>173</v>
      </c>
      <c r="H3" s="267" t="s">
        <v>91</v>
      </c>
      <c r="J3" s="496" t="str">
        <f>'Démarche de l''AP'!$B$41</f>
        <v xml:space="preserve">
 Mes constats / mes pistes de travail :
</v>
      </c>
      <c r="K3" s="497"/>
      <c r="L3" s="497"/>
      <c r="M3" s="497"/>
      <c r="N3" s="497"/>
      <c r="O3" s="497"/>
      <c r="P3" s="497"/>
      <c r="Q3" s="497"/>
      <c r="R3" s="497"/>
      <c r="S3" s="498"/>
    </row>
    <row r="4" spans="2:19" ht="23.1" customHeight="1" thickBot="1">
      <c r="B4" s="506"/>
      <c r="C4" s="252" t="s">
        <v>228</v>
      </c>
      <c r="D4" s="229" t="str">
        <f>IF('Démarche de l''AP'!D$4=0,"",'Démarche de l''AP'!D$4)</f>
        <v/>
      </c>
      <c r="E4" s="229" t="str">
        <f>IF('Démarche de l''AP'!E$4=0,"",'Démarche de l''AP'!E$4)</f>
        <v/>
      </c>
      <c r="F4" s="229" t="str">
        <f>IF('Démarche de l''AP'!F$4=0,"",'Démarche de l''AP'!F$4)</f>
        <v/>
      </c>
      <c r="G4" s="229" t="str">
        <f>IF('Démarche de l''AP'!G$4=0,"",'Démarche de l''AP'!G$4)</f>
        <v/>
      </c>
      <c r="H4" s="229" t="str">
        <f>IF('Démarche de l''AP'!H$4=0,"",'Démarche de l''AP'!H$4)</f>
        <v/>
      </c>
      <c r="J4" s="499"/>
      <c r="K4" s="500"/>
      <c r="L4" s="500"/>
      <c r="M4" s="500"/>
      <c r="N4" s="500"/>
      <c r="O4" s="500"/>
      <c r="P4" s="500"/>
      <c r="Q4" s="500"/>
      <c r="R4" s="500"/>
      <c r="S4" s="501"/>
    </row>
    <row r="5" spans="2:19" ht="23.1" customHeight="1" thickBot="1">
      <c r="B5" s="507"/>
      <c r="C5" s="265" t="s">
        <v>229</v>
      </c>
      <c r="D5" s="248"/>
      <c r="E5" s="248"/>
      <c r="F5" s="248"/>
      <c r="G5" s="248"/>
      <c r="H5" s="248"/>
      <c r="J5" s="499"/>
      <c r="K5" s="500"/>
      <c r="L5" s="500"/>
      <c r="M5" s="500"/>
      <c r="N5" s="500"/>
      <c r="O5" s="500"/>
      <c r="P5" s="500"/>
      <c r="Q5" s="500"/>
      <c r="R5" s="500"/>
      <c r="S5" s="501"/>
    </row>
    <row r="6" spans="2:19" ht="15" customHeight="1" thickBot="1">
      <c r="B6" s="423"/>
      <c r="C6" s="423"/>
      <c r="D6" s="423"/>
      <c r="E6" s="423"/>
      <c r="F6" s="423"/>
      <c r="G6" s="423"/>
      <c r="H6" s="423"/>
      <c r="J6" s="499"/>
      <c r="K6" s="500"/>
      <c r="L6" s="500"/>
      <c r="M6" s="500"/>
      <c r="N6" s="500"/>
      <c r="O6" s="500"/>
      <c r="P6" s="500"/>
      <c r="Q6" s="500"/>
      <c r="R6" s="500"/>
      <c r="S6" s="501"/>
    </row>
    <row r="7" spans="2:19" ht="99.95" customHeight="1" thickBot="1">
      <c r="B7" s="505">
        <v>2</v>
      </c>
      <c r="C7" s="263" t="s">
        <v>92</v>
      </c>
      <c r="D7" s="92" t="s">
        <v>93</v>
      </c>
      <c r="E7" s="266" t="s">
        <v>94</v>
      </c>
      <c r="F7" s="266" t="s">
        <v>175</v>
      </c>
      <c r="G7" s="267" t="s">
        <v>174</v>
      </c>
      <c r="H7" s="266" t="s">
        <v>95</v>
      </c>
      <c r="J7" s="499"/>
      <c r="K7" s="500"/>
      <c r="L7" s="500"/>
      <c r="M7" s="500"/>
      <c r="N7" s="500"/>
      <c r="O7" s="500"/>
      <c r="P7" s="500"/>
      <c r="Q7" s="500"/>
      <c r="R7" s="500"/>
      <c r="S7" s="501"/>
    </row>
    <row r="8" spans="2:19" ht="23.1" customHeight="1" thickBot="1">
      <c r="B8" s="506"/>
      <c r="C8" s="252" t="s">
        <v>228</v>
      </c>
      <c r="D8" s="229" t="str">
        <f>IF('Démarche de l''AP'!D$7=0,"",'Démarche de l''AP'!D$7)</f>
        <v/>
      </c>
      <c r="E8" s="229" t="str">
        <f>IF('Démarche de l''AP'!E$7=0,"",'Démarche de l''AP'!E$7)</f>
        <v/>
      </c>
      <c r="F8" s="229" t="str">
        <f>IF('Démarche de l''AP'!F$7=0,"",'Démarche de l''AP'!F$7)</f>
        <v/>
      </c>
      <c r="G8" s="229" t="str">
        <f>IF('Démarche de l''AP'!G$7=0,"",'Démarche de l''AP'!G$7)</f>
        <v/>
      </c>
      <c r="H8" s="229" t="str">
        <f>IF('Démarche de l''AP'!H$7=0,"",'Démarche de l''AP'!H$7)</f>
        <v/>
      </c>
      <c r="J8" s="499"/>
      <c r="K8" s="500"/>
      <c r="L8" s="500"/>
      <c r="M8" s="500"/>
      <c r="N8" s="500"/>
      <c r="O8" s="500"/>
      <c r="P8" s="500"/>
      <c r="Q8" s="500"/>
      <c r="R8" s="500"/>
      <c r="S8" s="501"/>
    </row>
    <row r="9" spans="2:19" ht="23.1" customHeight="1" thickBot="1">
      <c r="B9" s="507"/>
      <c r="C9" s="265" t="s">
        <v>229</v>
      </c>
      <c r="D9" s="248"/>
      <c r="E9" s="248"/>
      <c r="F9" s="248"/>
      <c r="G9" s="248"/>
      <c r="H9" s="248"/>
      <c r="J9" s="499"/>
      <c r="K9" s="500"/>
      <c r="L9" s="500"/>
      <c r="M9" s="500"/>
      <c r="N9" s="500"/>
      <c r="O9" s="500"/>
      <c r="P9" s="500"/>
      <c r="Q9" s="500"/>
      <c r="R9" s="500"/>
      <c r="S9" s="501"/>
    </row>
    <row r="10" spans="2:19" ht="15" customHeight="1" thickBot="1">
      <c r="B10" s="423"/>
      <c r="C10" s="423"/>
      <c r="D10" s="423"/>
      <c r="E10" s="423"/>
      <c r="F10" s="423"/>
      <c r="G10" s="423"/>
      <c r="H10" s="423"/>
      <c r="J10" s="499"/>
      <c r="K10" s="500"/>
      <c r="L10" s="500"/>
      <c r="M10" s="500"/>
      <c r="N10" s="500"/>
      <c r="O10" s="500"/>
      <c r="P10" s="500"/>
      <c r="Q10" s="500"/>
      <c r="R10" s="500"/>
      <c r="S10" s="501"/>
    </row>
    <row r="11" spans="2:19" ht="99.95" customHeight="1" thickBot="1">
      <c r="B11" s="505">
        <v>3</v>
      </c>
      <c r="C11" s="263" t="s">
        <v>262</v>
      </c>
      <c r="D11" s="267" t="s">
        <v>176</v>
      </c>
      <c r="E11" s="89" t="s">
        <v>177</v>
      </c>
      <c r="F11" s="267" t="s">
        <v>96</v>
      </c>
      <c r="G11" s="89" t="s">
        <v>97</v>
      </c>
      <c r="H11" s="267" t="s">
        <v>98</v>
      </c>
      <c r="J11" s="499"/>
      <c r="K11" s="500"/>
      <c r="L11" s="500"/>
      <c r="M11" s="500"/>
      <c r="N11" s="500"/>
      <c r="O11" s="500"/>
      <c r="P11" s="500"/>
      <c r="Q11" s="500"/>
      <c r="R11" s="500"/>
      <c r="S11" s="501"/>
    </row>
    <row r="12" spans="2:19" ht="23.1" customHeight="1" thickBot="1">
      <c r="B12" s="506"/>
      <c r="C12" s="252" t="s">
        <v>228</v>
      </c>
      <c r="D12" s="229" t="str">
        <f>IF('Démarche de l''AP'!D$10=0,"",'Démarche de l''AP'!D$10)</f>
        <v/>
      </c>
      <c r="E12" s="229" t="str">
        <f>IF('Démarche de l''AP'!E$10=0,"",'Démarche de l''AP'!E$10)</f>
        <v/>
      </c>
      <c r="F12" s="229" t="str">
        <f>IF('Démarche de l''AP'!F$10=0,"",'Démarche de l''AP'!F$10)</f>
        <v/>
      </c>
      <c r="G12" s="229" t="str">
        <f>IF('Démarche de l''AP'!G$10=0,"",'Démarche de l''AP'!G$10)</f>
        <v/>
      </c>
      <c r="H12" s="229" t="str">
        <f>IF('Démarche de l''AP'!H$10=0,"",'Démarche de l''AP'!H$10)</f>
        <v/>
      </c>
      <c r="J12" s="499"/>
      <c r="K12" s="500"/>
      <c r="L12" s="500"/>
      <c r="M12" s="500"/>
      <c r="N12" s="500"/>
      <c r="O12" s="500"/>
      <c r="P12" s="500"/>
      <c r="Q12" s="500"/>
      <c r="R12" s="500"/>
      <c r="S12" s="501"/>
    </row>
    <row r="13" spans="2:19" ht="23.1" customHeight="1" thickBot="1">
      <c r="B13" s="507"/>
      <c r="C13" s="268" t="s">
        <v>229</v>
      </c>
      <c r="D13" s="248"/>
      <c r="E13" s="248"/>
      <c r="F13" s="248"/>
      <c r="G13" s="248"/>
      <c r="H13" s="248"/>
      <c r="J13" s="502"/>
      <c r="K13" s="503"/>
      <c r="L13" s="503"/>
      <c r="M13" s="503"/>
      <c r="N13" s="503"/>
      <c r="O13" s="503"/>
      <c r="P13" s="503"/>
      <c r="Q13" s="503"/>
      <c r="R13" s="503"/>
      <c r="S13" s="504"/>
    </row>
    <row r="14" spans="2:19" ht="30" customHeight="1" thickBot="1">
      <c r="B14" s="513"/>
      <c r="C14" s="513"/>
      <c r="D14" s="513"/>
      <c r="E14" s="513"/>
      <c r="F14" s="513"/>
      <c r="G14" s="513"/>
      <c r="H14" s="513"/>
    </row>
    <row r="15" spans="2:19" ht="105" customHeight="1" thickBot="1">
      <c r="B15" s="505">
        <v>4</v>
      </c>
      <c r="C15" s="263" t="s">
        <v>263</v>
      </c>
      <c r="D15" s="267" t="s">
        <v>99</v>
      </c>
      <c r="E15" s="89" t="s">
        <v>100</v>
      </c>
      <c r="F15" s="267" t="s">
        <v>178</v>
      </c>
      <c r="G15" s="267" t="s">
        <v>101</v>
      </c>
      <c r="H15" s="267" t="s">
        <v>180</v>
      </c>
    </row>
    <row r="16" spans="2:19" ht="23.1" customHeight="1" thickBot="1">
      <c r="B16" s="506"/>
      <c r="C16" s="252" t="s">
        <v>228</v>
      </c>
      <c r="D16" s="229" t="str">
        <f>IF('Démarche de l''AP'!D$13=0,"",'Démarche de l''AP'!D$13)</f>
        <v/>
      </c>
      <c r="E16" s="229" t="str">
        <f>IF('Démarche de l''AP'!E$13=0,"",'Démarche de l''AP'!E$13)</f>
        <v/>
      </c>
      <c r="F16" s="229" t="str">
        <f>IF('Démarche de l''AP'!F$13=0,"",'Démarche de l''AP'!F$13)</f>
        <v/>
      </c>
      <c r="G16" s="229" t="str">
        <f>IF('Démarche de l''AP'!G$13=0,"",'Démarche de l''AP'!G$13)</f>
        <v/>
      </c>
      <c r="H16" s="229" t="str">
        <f>IF('Démarche de l''AP'!H$13=0,"",'Démarche de l''AP'!H$13)</f>
        <v/>
      </c>
    </row>
    <row r="17" spans="2:8" ht="23.1" customHeight="1" thickBot="1">
      <c r="B17" s="507"/>
      <c r="C17" s="268" t="s">
        <v>229</v>
      </c>
      <c r="D17" s="248"/>
      <c r="E17" s="248"/>
      <c r="F17" s="248"/>
      <c r="G17" s="248"/>
      <c r="H17" s="248"/>
    </row>
    <row r="18" spans="2:8" ht="15" customHeight="1" thickBot="1">
      <c r="B18" s="405"/>
      <c r="C18" s="405"/>
      <c r="D18" s="405"/>
      <c r="E18" s="405"/>
      <c r="F18" s="405"/>
      <c r="G18" s="405"/>
      <c r="H18" s="405"/>
    </row>
    <row r="19" spans="2:8" ht="105" customHeight="1" thickBot="1">
      <c r="B19" s="505">
        <v>5</v>
      </c>
      <c r="C19" s="263" t="s">
        <v>260</v>
      </c>
      <c r="D19" s="267" t="s">
        <v>102</v>
      </c>
      <c r="E19" s="89" t="s">
        <v>181</v>
      </c>
      <c r="F19" s="295" t="s">
        <v>182</v>
      </c>
      <c r="G19" s="267" t="s">
        <v>103</v>
      </c>
      <c r="H19" s="267" t="s">
        <v>276</v>
      </c>
    </row>
    <row r="20" spans="2:8" ht="23.1" customHeight="1" thickBot="1">
      <c r="B20" s="506"/>
      <c r="C20" s="252" t="s">
        <v>228</v>
      </c>
      <c r="D20" s="229" t="str">
        <f>IF('Démarche de l''AP'!D$16=0,"",'Démarche de l''AP'!D$16)</f>
        <v/>
      </c>
      <c r="E20" s="229" t="str">
        <f>IF('Démarche de l''AP'!E$16=0,"",'Démarche de l''AP'!E$16)</f>
        <v/>
      </c>
      <c r="F20" s="229" t="str">
        <f>IF('Démarche de l''AP'!F$16=0,"",'Démarche de l''AP'!F$16)</f>
        <v/>
      </c>
      <c r="G20" s="229" t="str">
        <f>IF('Démarche de l''AP'!G$16=0,"",'Démarche de l''AP'!G$16)</f>
        <v/>
      </c>
      <c r="H20" s="229" t="str">
        <f>IF('Démarche de l''AP'!H$16=0,"",'Démarche de l''AP'!H$16)</f>
        <v/>
      </c>
    </row>
    <row r="21" spans="2:8" ht="23.1" customHeight="1" thickBot="1">
      <c r="B21" s="507"/>
      <c r="C21" s="268" t="s">
        <v>229</v>
      </c>
      <c r="D21" s="248"/>
      <c r="E21" s="248"/>
      <c r="F21" s="248"/>
      <c r="G21" s="248"/>
      <c r="H21" s="248"/>
    </row>
    <row r="22" spans="2:8" ht="15" customHeight="1" thickBot="1">
      <c r="B22" s="408"/>
      <c r="C22" s="408"/>
      <c r="D22" s="408"/>
      <c r="E22" s="408"/>
      <c r="F22" s="408"/>
      <c r="G22" s="408"/>
      <c r="H22" s="408"/>
    </row>
    <row r="23" spans="2:8" ht="105" customHeight="1" thickBot="1">
      <c r="B23" s="505">
        <v>6</v>
      </c>
      <c r="C23" s="263" t="s">
        <v>261</v>
      </c>
      <c r="D23" s="24" t="s">
        <v>104</v>
      </c>
      <c r="E23" s="54" t="s">
        <v>183</v>
      </c>
      <c r="F23" s="24" t="s">
        <v>105</v>
      </c>
      <c r="G23" s="54" t="s">
        <v>265</v>
      </c>
      <c r="H23" s="24" t="s">
        <v>106</v>
      </c>
    </row>
    <row r="24" spans="2:8" ht="23.1" customHeight="1" thickBot="1">
      <c r="B24" s="506"/>
      <c r="C24" s="252" t="s">
        <v>228</v>
      </c>
      <c r="D24" s="198" t="str">
        <f>IF('Démarche de l''AP'!D$19=0,"",'Démarche de l''AP'!D$19)</f>
        <v/>
      </c>
      <c r="E24" s="198" t="str">
        <f>IF('Démarche de l''AP'!E$19=0,"",'Démarche de l''AP'!E$19)</f>
        <v/>
      </c>
      <c r="F24" s="198" t="str">
        <f>IF('Démarche de l''AP'!F$19=0,"",'Démarche de l''AP'!F$19)</f>
        <v/>
      </c>
      <c r="G24" s="198" t="str">
        <f>IF('Démarche de l''AP'!G$19=0,"",'Démarche de l''AP'!G$19)</f>
        <v/>
      </c>
      <c r="H24" s="198" t="str">
        <f>IF('Démarche de l''AP'!H$19=0,"",'Démarche de l''AP'!H$19)</f>
        <v/>
      </c>
    </row>
    <row r="25" spans="2:8" ht="23.1" customHeight="1" thickBot="1">
      <c r="B25" s="507"/>
      <c r="C25" s="268" t="s">
        <v>229</v>
      </c>
      <c r="D25" s="248"/>
      <c r="E25" s="248"/>
      <c r="F25" s="248"/>
      <c r="G25" s="248"/>
      <c r="H25" s="248"/>
    </row>
    <row r="26" spans="2:8" ht="30" customHeight="1" thickBot="1">
      <c r="B26" s="412"/>
      <c r="C26" s="412"/>
      <c r="D26" s="412"/>
      <c r="E26" s="412"/>
      <c r="F26" s="412"/>
      <c r="G26" s="412"/>
      <c r="H26" s="405"/>
    </row>
    <row r="27" spans="2:8" ht="90" customHeight="1" thickBot="1">
      <c r="B27" s="505">
        <v>7</v>
      </c>
      <c r="C27" s="263" t="s">
        <v>107</v>
      </c>
      <c r="D27" s="84" t="s">
        <v>108</v>
      </c>
      <c r="E27" s="84" t="s">
        <v>184</v>
      </c>
      <c r="F27" s="84" t="s">
        <v>109</v>
      </c>
      <c r="G27" s="236" t="s">
        <v>185</v>
      </c>
      <c r="H27" s="117"/>
    </row>
    <row r="28" spans="2:8" ht="23.1" customHeight="1" thickBot="1">
      <c r="B28" s="506"/>
      <c r="C28" s="252" t="s">
        <v>228</v>
      </c>
      <c r="D28" s="228" t="str">
        <f>IF('Démarche de l''AP'!D$22=0,"",'Démarche de l''AP'!D$22)</f>
        <v/>
      </c>
      <c r="E28" s="229" t="str">
        <f>IF('Démarche de l''AP'!E$22=0,"",'Démarche de l''AP'!E$22)</f>
        <v/>
      </c>
      <c r="F28" s="229" t="str">
        <f>IF('Démarche de l''AP'!F$22=0,"",'Démarche de l''AP'!F$22)</f>
        <v/>
      </c>
      <c r="G28" s="229" t="str">
        <f>IF('Démarche de l''AP'!G$22=0,"",'Démarche de l''AP'!G$22)</f>
        <v/>
      </c>
      <c r="H28" s="122"/>
    </row>
    <row r="29" spans="2:8" ht="23.1" customHeight="1" thickBot="1">
      <c r="B29" s="507"/>
      <c r="C29" s="268" t="s">
        <v>229</v>
      </c>
      <c r="D29" s="248"/>
      <c r="E29" s="248"/>
      <c r="F29" s="248"/>
      <c r="G29" s="248"/>
      <c r="H29" s="249"/>
    </row>
    <row r="30" spans="2:8" ht="30" customHeight="1" thickBot="1">
      <c r="B30" s="408"/>
      <c r="C30" s="408"/>
      <c r="D30" s="408"/>
      <c r="E30" s="408"/>
      <c r="F30" s="408"/>
      <c r="G30" s="408"/>
      <c r="H30" s="405"/>
    </row>
    <row r="31" spans="2:8" ht="90" customHeight="1" thickBot="1">
      <c r="B31" s="505">
        <v>8</v>
      </c>
      <c r="C31" s="263" t="s">
        <v>110</v>
      </c>
      <c r="D31" s="49" t="s">
        <v>88</v>
      </c>
      <c r="E31" s="50" t="s">
        <v>266</v>
      </c>
      <c r="F31" s="127" t="s">
        <v>186</v>
      </c>
      <c r="G31" s="87" t="s">
        <v>267</v>
      </c>
      <c r="H31" s="117"/>
    </row>
    <row r="32" spans="2:8" ht="23.1" customHeight="1" thickBot="1">
      <c r="B32" s="506"/>
      <c r="C32" s="252" t="s">
        <v>228</v>
      </c>
      <c r="D32" s="228" t="str">
        <f>IF('Démarche de l''AP'!D$25=0,"",'Démarche de l''AP'!D$25)</f>
        <v/>
      </c>
      <c r="E32" s="228" t="str">
        <f>IF('Démarche de l''AP'!E$25=0,"",'Démarche de l''AP'!E$25)</f>
        <v/>
      </c>
      <c r="F32" s="228" t="str">
        <f>IF('Démarche de l''AP'!F$25=0,"",'Démarche de l''AP'!F$25)</f>
        <v/>
      </c>
      <c r="G32" s="228" t="str">
        <f>IF('Démarche de l''AP'!G$25=0,"",'Démarche de l''AP'!G$25)</f>
        <v/>
      </c>
      <c r="H32" s="122"/>
    </row>
    <row r="33" spans="2:8" ht="23.1" customHeight="1" thickBot="1">
      <c r="B33" s="507"/>
      <c r="C33" s="268" t="s">
        <v>229</v>
      </c>
      <c r="D33" s="248"/>
      <c r="E33" s="248"/>
      <c r="F33" s="248"/>
      <c r="G33" s="248"/>
      <c r="H33" s="124"/>
    </row>
    <row r="34" spans="2:8" ht="30" customHeight="1" thickBot="1">
      <c r="B34" s="140"/>
      <c r="C34" s="141"/>
      <c r="D34" s="142"/>
      <c r="E34" s="142"/>
      <c r="F34" s="142"/>
      <c r="G34" s="142"/>
      <c r="H34" s="124"/>
    </row>
    <row r="35" spans="2:8" ht="99.95" customHeight="1" thickBot="1">
      <c r="B35" s="505">
        <v>9</v>
      </c>
      <c r="C35" s="292" t="s">
        <v>187</v>
      </c>
      <c r="D35" s="49" t="s">
        <v>190</v>
      </c>
      <c r="E35" s="87" t="s">
        <v>189</v>
      </c>
      <c r="F35" s="238" t="s">
        <v>188</v>
      </c>
      <c r="G35" s="238" t="s">
        <v>191</v>
      </c>
      <c r="H35" s="124"/>
    </row>
    <row r="36" spans="2:8" ht="23.1" customHeight="1" thickBot="1">
      <c r="B36" s="506"/>
      <c r="C36" s="252" t="s">
        <v>228</v>
      </c>
      <c r="D36" s="228" t="str">
        <f>IF('Démarche de l''AP'!D$28=0,"",'Démarche de l''AP'!D$28)</f>
        <v/>
      </c>
      <c r="E36" s="228" t="str">
        <f>IF('Démarche de l''AP'!E$28=0,"",'Démarche de l''AP'!E$28)</f>
        <v/>
      </c>
      <c r="F36" s="228" t="str">
        <f>IF('Démarche de l''AP'!F$28=0,"",'Démarche de l''AP'!F$28)</f>
        <v/>
      </c>
      <c r="G36" s="228" t="str">
        <f>IF('Démarche de l''AP'!G$28=0,"",'Démarche de l''AP'!G$28)</f>
        <v/>
      </c>
      <c r="H36" s="124"/>
    </row>
    <row r="37" spans="2:8" ht="23.1" customHeight="1" thickBot="1">
      <c r="B37" s="507"/>
      <c r="C37" s="268" t="s">
        <v>229</v>
      </c>
      <c r="D37" s="248"/>
      <c r="E37" s="248"/>
      <c r="F37" s="248"/>
      <c r="G37" s="248"/>
      <c r="H37" s="124"/>
    </row>
    <row r="38" spans="2:8" ht="30" customHeight="1" thickBot="1">
      <c r="B38" s="405"/>
      <c r="C38" s="405"/>
      <c r="D38" s="405"/>
      <c r="E38" s="405"/>
      <c r="F38" s="405"/>
      <c r="G38" s="405"/>
      <c r="H38" s="405"/>
    </row>
    <row r="39" spans="2:8" ht="90" customHeight="1" thickBot="1">
      <c r="B39" s="505">
        <v>10</v>
      </c>
      <c r="C39" s="293" t="s">
        <v>268</v>
      </c>
      <c r="D39" s="49" t="s">
        <v>111</v>
      </c>
      <c r="E39" s="49" t="s">
        <v>269</v>
      </c>
      <c r="F39" s="49" t="s">
        <v>112</v>
      </c>
      <c r="G39" s="49" t="s">
        <v>113</v>
      </c>
      <c r="H39" s="258" t="s">
        <v>270</v>
      </c>
    </row>
    <row r="40" spans="2:8" ht="23.1" customHeight="1" thickBot="1">
      <c r="B40" s="506"/>
      <c r="C40" s="252" t="s">
        <v>228</v>
      </c>
      <c r="D40" s="228" t="str">
        <f>IF('Démarche de l''AP'!D$31=0,"",'Démarche de l''AP'!D$31)</f>
        <v/>
      </c>
      <c r="E40" s="228" t="str">
        <f>IF('Démarche de l''AP'!E$31=0,"",'Démarche de l''AP'!E$31)</f>
        <v/>
      </c>
      <c r="F40" s="228" t="str">
        <f>IF('Démarche de l''AP'!F$31=0,"",'Démarche de l''AP'!F$31)</f>
        <v/>
      </c>
      <c r="G40" s="228" t="str">
        <f>IF('Démarche de l''AP'!G$31=0,"",'Démarche de l''AP'!G$31)</f>
        <v/>
      </c>
      <c r="H40" s="228" t="str">
        <f>IF('Démarche de l''AP'!H$31=0,"",'Démarche de l''AP'!H$31)</f>
        <v/>
      </c>
    </row>
    <row r="41" spans="2:8" ht="23.1" customHeight="1" thickBot="1">
      <c r="B41" s="507"/>
      <c r="C41" s="268" t="s">
        <v>229</v>
      </c>
      <c r="D41" s="248"/>
      <c r="E41" s="248"/>
      <c r="F41" s="248"/>
      <c r="G41" s="248"/>
      <c r="H41" s="248"/>
    </row>
    <row r="42" spans="2:8" ht="27" thickBot="1">
      <c r="B42" s="408"/>
      <c r="C42" s="408"/>
      <c r="D42" s="408"/>
      <c r="E42" s="408"/>
      <c r="F42" s="408"/>
      <c r="G42" s="408"/>
      <c r="H42" s="405"/>
    </row>
    <row r="43" spans="2:8" ht="90" customHeight="1" thickBot="1">
      <c r="B43" s="505">
        <v>11</v>
      </c>
      <c r="C43" s="294" t="s">
        <v>114</v>
      </c>
      <c r="D43" s="51" t="s">
        <v>115</v>
      </c>
      <c r="E43" s="51" t="s">
        <v>116</v>
      </c>
      <c r="F43" s="51" t="s">
        <v>326</v>
      </c>
      <c r="G43" s="49" t="s">
        <v>192</v>
      </c>
      <c r="H43" s="237" t="s">
        <v>117</v>
      </c>
    </row>
    <row r="44" spans="2:8" ht="23.1" customHeight="1" thickBot="1">
      <c r="B44" s="506"/>
      <c r="C44" s="252" t="s">
        <v>228</v>
      </c>
      <c r="D44" s="228" t="str">
        <f>IF('Démarche de l''AP'!D$34=0,"",'Démarche de l''AP'!D$34)</f>
        <v/>
      </c>
      <c r="E44" s="228" t="str">
        <f>IF('Démarche de l''AP'!E$34=0,"",'Démarche de l''AP'!E$34)</f>
        <v/>
      </c>
      <c r="F44" s="228" t="str">
        <f>IF('Démarche de l''AP'!F$34=0,"",'Démarche de l''AP'!F$34)</f>
        <v/>
      </c>
      <c r="G44" s="228" t="str">
        <f>IF('Démarche de l''AP'!G$34=0,"",'Démarche de l''AP'!G$34)</f>
        <v/>
      </c>
      <c r="H44" s="228" t="str">
        <f>IF('Démarche de l''AP'!H$34=0,"",'Démarche de l''AP'!H$34)</f>
        <v/>
      </c>
    </row>
    <row r="45" spans="2:8" ht="23.1" customHeight="1" thickBot="1">
      <c r="B45" s="507"/>
      <c r="C45" s="268" t="s">
        <v>229</v>
      </c>
      <c r="D45" s="248"/>
      <c r="E45" s="248"/>
      <c r="F45" s="248"/>
      <c r="G45" s="248"/>
      <c r="H45" s="248"/>
    </row>
    <row r="46" spans="2:8" ht="27" thickBot="1">
      <c r="B46" s="400"/>
      <c r="C46" s="400"/>
      <c r="D46" s="400"/>
      <c r="E46" s="400"/>
      <c r="F46" s="400"/>
      <c r="G46" s="400"/>
      <c r="H46" s="400"/>
    </row>
    <row r="47" spans="2:8" ht="90" customHeight="1" thickBot="1">
      <c r="B47" s="505">
        <v>12</v>
      </c>
      <c r="C47" s="294" t="s">
        <v>289</v>
      </c>
      <c r="D47" s="128" t="s">
        <v>118</v>
      </c>
      <c r="E47" s="49" t="s">
        <v>291</v>
      </c>
      <c r="F47" s="88" t="s">
        <v>277</v>
      </c>
      <c r="G47" s="49" t="s">
        <v>119</v>
      </c>
      <c r="H47" s="50" t="s">
        <v>120</v>
      </c>
    </row>
    <row r="48" spans="2:8" ht="23.1" customHeight="1" thickBot="1">
      <c r="B48" s="506"/>
      <c r="C48" s="252" t="s">
        <v>228</v>
      </c>
      <c r="D48" s="228" t="str">
        <f>IF('Démarche de l''AP'!D$37=0,"",'Démarche de l''AP'!D$37)</f>
        <v/>
      </c>
      <c r="E48" s="228" t="str">
        <f>IF('Démarche de l''AP'!E$37=0,"",'Démarche de l''AP'!E$37)</f>
        <v/>
      </c>
      <c r="F48" s="228" t="str">
        <f>IF('Démarche de l''AP'!F$37=0,"",'Démarche de l''AP'!F$37)</f>
        <v/>
      </c>
      <c r="G48" s="228" t="str">
        <f>IF('Démarche de l''AP'!G$37=0,"",'Démarche de l''AP'!G$37)</f>
        <v/>
      </c>
      <c r="H48" s="228" t="str">
        <f>IF('Démarche de l''AP'!H$37=0,"",'Démarche de l''AP'!H$37)</f>
        <v/>
      </c>
    </row>
    <row r="49" spans="2:8" ht="23.1" customHeight="1" thickBot="1">
      <c r="B49" s="507"/>
      <c r="C49" s="268" t="s">
        <v>229</v>
      </c>
      <c r="D49" s="248"/>
      <c r="E49" s="248"/>
      <c r="F49" s="248"/>
      <c r="G49" s="248"/>
      <c r="H49" s="248"/>
    </row>
  </sheetData>
  <sheetProtection password="CF8B" sheet="1" objects="1" scenarios="1" selectLockedCells="1"/>
  <mergeCells count="25">
    <mergeCell ref="B47:B49"/>
    <mergeCell ref="B1:G1"/>
    <mergeCell ref="B2:H2"/>
    <mergeCell ref="B6:H6"/>
    <mergeCell ref="B43:B45"/>
    <mergeCell ref="B10:H10"/>
    <mergeCell ref="B14:H14"/>
    <mergeCell ref="B30:H30"/>
    <mergeCell ref="B27:B29"/>
    <mergeCell ref="B31:B33"/>
    <mergeCell ref="B18:H18"/>
    <mergeCell ref="B22:H22"/>
    <mergeCell ref="B23:B25"/>
    <mergeCell ref="J3:S13"/>
    <mergeCell ref="B46:H46"/>
    <mergeCell ref="B3:B5"/>
    <mergeCell ref="B7:B9"/>
    <mergeCell ref="B11:B13"/>
    <mergeCell ref="B15:B17"/>
    <mergeCell ref="B19:B21"/>
    <mergeCell ref="B38:H38"/>
    <mergeCell ref="B42:H42"/>
    <mergeCell ref="B35:B37"/>
    <mergeCell ref="B39:B41"/>
    <mergeCell ref="B26:H26"/>
  </mergeCells>
  <phoneticPr fontId="50" type="noConversion"/>
  <pageMargins left="0.23818897637795275" right="0.23818897637795275" top="0.40944881889763785" bottom="0.40944881889763785" header="0.5" footer="0.5"/>
  <pageSetup paperSize="9" orientation="landscape" horizontalDpi="4294967292" verticalDpi="4294967292" r:id="rId1"/>
  <extLst>
    <ext xmlns:x14="http://schemas.microsoft.com/office/spreadsheetml/2009/9/main" uri="{78C0D931-6437-407d-A8EE-F0AAD7539E65}">
      <x14:conditionalFormattings>
        <x14:conditionalFormatting xmlns:xm="http://schemas.microsoft.com/office/excel/2006/main">
          <x14:cfRule type="expression" priority="47" id="{072DEBF3-E5FE-4146-A96F-28DC6597244F}">
            <xm:f>'Calculs 2'!$AC$69="-value"</xm:f>
            <x14:dxf>
              <font>
                <b/>
                <i val="0"/>
                <color auto="1"/>
              </font>
              <fill>
                <patternFill patternType="solid">
                  <fgColor indexed="64"/>
                  <bgColor rgb="FFFF1531"/>
                </patternFill>
              </fill>
            </x14:dxf>
          </x14:cfRule>
          <x14:cfRule type="expression" priority="48" id="{2FCB5D39-ECC2-3042-965F-A051E2E19711}">
            <xm:f>'Calculs 2'!$AB$69="+value"</xm:f>
            <x14:dxf>
              <font>
                <b/>
                <i val="0"/>
                <color rgb="FF008000"/>
              </font>
              <fill>
                <patternFill patternType="solid">
                  <fgColor indexed="64"/>
                  <bgColor rgb="FF00FF00"/>
                </patternFill>
              </fill>
            </x14:dxf>
          </x14:cfRule>
          <xm:sqref>B3</xm:sqref>
        </x14:conditionalFormatting>
        <x14:conditionalFormatting xmlns:xm="http://schemas.microsoft.com/office/excel/2006/main">
          <x14:cfRule type="expression" priority="45" id="{C42626E0-2B4D-2F46-9B17-3646BD28E3E2}">
            <xm:f>'Calculs 2'!$AC$69="-value"</xm:f>
            <x14:dxf>
              <font>
                <b/>
                <i val="0"/>
                <color auto="1"/>
              </font>
              <fill>
                <patternFill patternType="solid">
                  <fgColor indexed="64"/>
                  <bgColor rgb="FFFF1531"/>
                </patternFill>
              </fill>
            </x14:dxf>
          </x14:cfRule>
          <x14:cfRule type="expression" priority="46" id="{C55AD211-5E4D-8441-920E-9478B9D47B6E}">
            <xm:f>'Calculs 2'!$AB$69="+value"</xm:f>
            <x14:dxf>
              <font>
                <b/>
                <i val="0"/>
                <color rgb="FF008000"/>
              </font>
              <fill>
                <patternFill patternType="solid">
                  <fgColor indexed="64"/>
                  <bgColor rgb="FF00FF00"/>
                </patternFill>
              </fill>
            </x14:dxf>
          </x14:cfRule>
          <xm:sqref>C5</xm:sqref>
        </x14:conditionalFormatting>
        <x14:conditionalFormatting xmlns:xm="http://schemas.microsoft.com/office/excel/2006/main">
          <x14:cfRule type="expression" priority="43" id="{D0076932-0062-F14D-8F7D-74D9492BEBFC}">
            <xm:f>'Calculs 2'!$AC$72="-value"</xm:f>
            <x14:dxf>
              <font>
                <b/>
                <i val="0"/>
                <color auto="1"/>
              </font>
              <fill>
                <patternFill patternType="solid">
                  <fgColor indexed="64"/>
                  <bgColor rgb="FFFF1531"/>
                </patternFill>
              </fill>
            </x14:dxf>
          </x14:cfRule>
          <x14:cfRule type="expression" priority="44" id="{B92C8EA1-8272-B84D-97C1-3DC25E83EEB4}">
            <xm:f>'Calculs 2'!$AB$72="+value"</xm:f>
            <x14:dxf>
              <font>
                <b/>
                <i val="0"/>
                <color rgb="FF008000"/>
              </font>
              <fill>
                <patternFill patternType="solid">
                  <fgColor indexed="64"/>
                  <bgColor rgb="FF00FF00"/>
                </patternFill>
              </fill>
            </x14:dxf>
          </x14:cfRule>
          <xm:sqref>B7</xm:sqref>
        </x14:conditionalFormatting>
        <x14:conditionalFormatting xmlns:xm="http://schemas.microsoft.com/office/excel/2006/main">
          <x14:cfRule type="expression" priority="41" id="{55C0DA4E-D335-6741-B753-46C812F6BF57}">
            <xm:f>'Calculs 2'!$AC$72="-value"</xm:f>
            <x14:dxf>
              <font>
                <b/>
                <i val="0"/>
                <color auto="1"/>
              </font>
              <fill>
                <patternFill patternType="solid">
                  <fgColor indexed="64"/>
                  <bgColor rgb="FFFF1531"/>
                </patternFill>
              </fill>
            </x14:dxf>
          </x14:cfRule>
          <x14:cfRule type="expression" priority="42" id="{88890F01-106B-0647-B88A-B5395465188B}">
            <xm:f>'Calculs 2'!$AB$72="+value"</xm:f>
            <x14:dxf>
              <font>
                <b/>
                <i val="0"/>
                <color rgb="FF008000"/>
              </font>
              <fill>
                <patternFill patternType="solid">
                  <fgColor indexed="64"/>
                  <bgColor rgb="FF00FF00"/>
                </patternFill>
              </fill>
            </x14:dxf>
          </x14:cfRule>
          <xm:sqref>C9</xm:sqref>
        </x14:conditionalFormatting>
        <x14:conditionalFormatting xmlns:xm="http://schemas.microsoft.com/office/excel/2006/main">
          <x14:cfRule type="expression" priority="39" id="{E3D35861-4BFC-3F45-883E-C8187145F37B}">
            <xm:f>'Calculs 2'!$AC$75="-value"</xm:f>
            <x14:dxf>
              <font>
                <b/>
                <i val="0"/>
                <color auto="1"/>
              </font>
              <fill>
                <patternFill patternType="solid">
                  <fgColor indexed="64"/>
                  <bgColor rgb="FFFF1531"/>
                </patternFill>
              </fill>
            </x14:dxf>
          </x14:cfRule>
          <x14:cfRule type="expression" priority="40" id="{FFA19E58-2330-7745-BD11-48B59F238BAA}">
            <xm:f>'Calculs 2'!$AB$75="+value"</xm:f>
            <x14:dxf>
              <font>
                <b/>
                <i val="0"/>
                <color rgb="FF008000"/>
              </font>
              <fill>
                <patternFill patternType="solid">
                  <fgColor indexed="64"/>
                  <bgColor rgb="FF00FF00"/>
                </patternFill>
              </fill>
            </x14:dxf>
          </x14:cfRule>
          <xm:sqref>B11</xm:sqref>
        </x14:conditionalFormatting>
        <x14:conditionalFormatting xmlns:xm="http://schemas.microsoft.com/office/excel/2006/main">
          <x14:cfRule type="expression" priority="37" id="{B374E9D4-0BC6-6744-A66C-F7F7BC119A51}">
            <xm:f>'Calculs 2'!$AC$75="-value"</xm:f>
            <x14:dxf>
              <font>
                <b/>
                <i val="0"/>
                <color auto="1"/>
              </font>
              <fill>
                <patternFill patternType="solid">
                  <fgColor indexed="64"/>
                  <bgColor rgb="FFFF1531"/>
                </patternFill>
              </fill>
            </x14:dxf>
          </x14:cfRule>
          <x14:cfRule type="expression" priority="38" id="{DC83D105-9295-3947-82D8-FB6A2AE961C4}">
            <xm:f>'Calculs 2'!$AB$75="+value"</xm:f>
            <x14:dxf>
              <font>
                <b/>
                <i val="0"/>
                <color rgb="FF008000"/>
              </font>
              <fill>
                <patternFill patternType="solid">
                  <fgColor indexed="64"/>
                  <bgColor rgb="FF00FF00"/>
                </patternFill>
              </fill>
            </x14:dxf>
          </x14:cfRule>
          <xm:sqref>C13</xm:sqref>
        </x14:conditionalFormatting>
        <x14:conditionalFormatting xmlns:xm="http://schemas.microsoft.com/office/excel/2006/main">
          <x14:cfRule type="expression" priority="35" id="{305A5AF5-7480-1447-8C4B-2190BE5B5716}">
            <xm:f>'Calculs 2'!$AC$78="-value"</xm:f>
            <x14:dxf>
              <font>
                <b/>
                <i val="0"/>
                <color auto="1"/>
              </font>
              <fill>
                <patternFill patternType="solid">
                  <fgColor indexed="64"/>
                  <bgColor rgb="FFFF1531"/>
                </patternFill>
              </fill>
            </x14:dxf>
          </x14:cfRule>
          <x14:cfRule type="expression" priority="36" id="{FA4A5C6B-228F-D041-B51D-887C812AB41C}">
            <xm:f>'Calculs 2'!$AB$78="+value"</xm:f>
            <x14:dxf>
              <font>
                <b/>
                <i val="0"/>
                <color rgb="FF008000"/>
              </font>
              <fill>
                <patternFill patternType="solid">
                  <fgColor indexed="64"/>
                  <bgColor rgb="FF00FF00"/>
                </patternFill>
              </fill>
            </x14:dxf>
          </x14:cfRule>
          <xm:sqref>B15</xm:sqref>
        </x14:conditionalFormatting>
        <x14:conditionalFormatting xmlns:xm="http://schemas.microsoft.com/office/excel/2006/main">
          <x14:cfRule type="expression" priority="33" id="{FC85B0F0-E629-0F4D-AF56-F578CDB2FB27}">
            <xm:f>'Calculs 2'!$AC$78="-value"</xm:f>
            <x14:dxf>
              <font>
                <b/>
                <i val="0"/>
                <color auto="1"/>
              </font>
              <fill>
                <patternFill patternType="solid">
                  <fgColor indexed="64"/>
                  <bgColor rgb="FFFF1531"/>
                </patternFill>
              </fill>
            </x14:dxf>
          </x14:cfRule>
          <x14:cfRule type="expression" priority="34" id="{A347E020-2B4E-F047-B485-614C1759741D}">
            <xm:f>'Calculs 2'!$AB$78="+value"</xm:f>
            <x14:dxf>
              <font>
                <b/>
                <i val="0"/>
                <color rgb="FF008000"/>
              </font>
              <fill>
                <patternFill patternType="solid">
                  <fgColor indexed="64"/>
                  <bgColor rgb="FF00FF00"/>
                </patternFill>
              </fill>
            </x14:dxf>
          </x14:cfRule>
          <xm:sqref>C17</xm:sqref>
        </x14:conditionalFormatting>
        <x14:conditionalFormatting xmlns:xm="http://schemas.microsoft.com/office/excel/2006/main">
          <x14:cfRule type="expression" priority="31" id="{3BDF1808-22D1-0C43-BB09-BEB6DE3134B1}">
            <xm:f>'Calculs 2'!$AC$81="-value"</xm:f>
            <x14:dxf>
              <font>
                <b/>
                <i val="0"/>
                <color auto="1"/>
              </font>
              <fill>
                <patternFill patternType="solid">
                  <fgColor indexed="64"/>
                  <bgColor rgb="FFFF1531"/>
                </patternFill>
              </fill>
            </x14:dxf>
          </x14:cfRule>
          <x14:cfRule type="expression" priority="32" id="{AB087001-0005-E64B-8A93-34BBA0FFA4DE}">
            <xm:f>'Calculs 2'!$AB$81="+value"</xm:f>
            <x14:dxf>
              <font>
                <b/>
                <i val="0"/>
                <color rgb="FF008000"/>
              </font>
              <fill>
                <patternFill patternType="solid">
                  <fgColor indexed="64"/>
                  <bgColor rgb="FF00FF00"/>
                </patternFill>
              </fill>
            </x14:dxf>
          </x14:cfRule>
          <xm:sqref>B19</xm:sqref>
        </x14:conditionalFormatting>
        <x14:conditionalFormatting xmlns:xm="http://schemas.microsoft.com/office/excel/2006/main">
          <x14:cfRule type="expression" priority="29" id="{39AA2FF9-5814-984D-8C63-1E662D1AFFBF}">
            <xm:f>'Calculs 2'!$AC$81="-value"</xm:f>
            <x14:dxf>
              <font>
                <b/>
                <i val="0"/>
                <color auto="1"/>
              </font>
              <fill>
                <patternFill patternType="solid">
                  <fgColor indexed="64"/>
                  <bgColor rgb="FFFF1531"/>
                </patternFill>
              </fill>
            </x14:dxf>
          </x14:cfRule>
          <x14:cfRule type="expression" priority="30" id="{D203DCB5-D3B3-4240-AE9F-8D29AE754292}">
            <xm:f>'Calculs 2'!$AB$81="+value"</xm:f>
            <x14:dxf>
              <font>
                <b/>
                <i val="0"/>
                <color rgb="FF008000"/>
              </font>
              <fill>
                <patternFill patternType="solid">
                  <fgColor indexed="64"/>
                  <bgColor rgb="FF00FF00"/>
                </patternFill>
              </fill>
            </x14:dxf>
          </x14:cfRule>
          <xm:sqref>C21</xm:sqref>
        </x14:conditionalFormatting>
        <x14:conditionalFormatting xmlns:xm="http://schemas.microsoft.com/office/excel/2006/main">
          <x14:cfRule type="expression" priority="27" id="{ED6303BB-F7B9-C84A-853B-360835EFE7A6}">
            <xm:f>'Calculs 2'!$AC$84="-value"</xm:f>
            <x14:dxf>
              <font>
                <b/>
                <i val="0"/>
                <color auto="1"/>
              </font>
              <fill>
                <patternFill patternType="solid">
                  <fgColor indexed="64"/>
                  <bgColor rgb="FFFF1531"/>
                </patternFill>
              </fill>
            </x14:dxf>
          </x14:cfRule>
          <x14:cfRule type="expression" priority="28" id="{74B95A66-D90C-8342-A53D-DC4ED195E575}">
            <xm:f>'Calculs 2'!$AB$84="+value"</xm:f>
            <x14:dxf>
              <font>
                <b/>
                <i val="0"/>
                <color rgb="FF008000"/>
              </font>
              <fill>
                <patternFill patternType="solid">
                  <fgColor indexed="64"/>
                  <bgColor rgb="FF00FF00"/>
                </patternFill>
              </fill>
            </x14:dxf>
          </x14:cfRule>
          <xm:sqref>B23</xm:sqref>
        </x14:conditionalFormatting>
        <x14:conditionalFormatting xmlns:xm="http://schemas.microsoft.com/office/excel/2006/main">
          <x14:cfRule type="expression" priority="25" id="{C9AB2F96-05EA-4445-8A09-A50671B698A7}">
            <xm:f>'Calculs 2'!$AC$84="-value"</xm:f>
            <x14:dxf>
              <font>
                <b/>
                <i val="0"/>
                <color auto="1"/>
              </font>
              <fill>
                <patternFill patternType="solid">
                  <fgColor indexed="64"/>
                  <bgColor rgb="FFFF1531"/>
                </patternFill>
              </fill>
            </x14:dxf>
          </x14:cfRule>
          <x14:cfRule type="expression" priority="26" id="{C7759239-9F26-004F-ADDB-58192E20D43D}">
            <xm:f>'Calculs 2'!$AB$84="+value"</xm:f>
            <x14:dxf>
              <font>
                <b/>
                <i val="0"/>
                <color rgb="FF008000"/>
              </font>
              <fill>
                <patternFill patternType="solid">
                  <fgColor indexed="64"/>
                  <bgColor rgb="FF00FF00"/>
                </patternFill>
              </fill>
            </x14:dxf>
          </x14:cfRule>
          <xm:sqref>C25</xm:sqref>
        </x14:conditionalFormatting>
        <x14:conditionalFormatting xmlns:xm="http://schemas.microsoft.com/office/excel/2006/main">
          <x14:cfRule type="expression" priority="23" id="{F3FA94A3-B9AF-FF42-85BB-A70F9D0B9433}">
            <xm:f>'Calculs 2'!$AC$87="-value"</xm:f>
            <x14:dxf>
              <font>
                <b/>
                <i val="0"/>
                <color auto="1"/>
              </font>
              <fill>
                <patternFill patternType="solid">
                  <fgColor indexed="64"/>
                  <bgColor rgb="FFFF1531"/>
                </patternFill>
              </fill>
            </x14:dxf>
          </x14:cfRule>
          <x14:cfRule type="expression" priority="24" id="{8D44D788-B112-B442-BA6D-E322403286EC}">
            <xm:f>'Calculs 2'!$AB$87="+value"</xm:f>
            <x14:dxf>
              <font>
                <b/>
                <i val="0"/>
                <color rgb="FF008000"/>
              </font>
              <fill>
                <patternFill patternType="solid">
                  <fgColor indexed="64"/>
                  <bgColor rgb="FF00FF00"/>
                </patternFill>
              </fill>
            </x14:dxf>
          </x14:cfRule>
          <xm:sqref>B27</xm:sqref>
        </x14:conditionalFormatting>
        <x14:conditionalFormatting xmlns:xm="http://schemas.microsoft.com/office/excel/2006/main">
          <x14:cfRule type="expression" priority="21" id="{33FF8987-468D-8448-B8D9-FEF8270D141D}">
            <xm:f>'Calculs 2'!$AC$87="-value"</xm:f>
            <x14:dxf>
              <font>
                <b/>
                <i val="0"/>
                <color auto="1"/>
              </font>
              <fill>
                <patternFill patternType="solid">
                  <fgColor indexed="64"/>
                  <bgColor rgb="FFFF1531"/>
                </patternFill>
              </fill>
            </x14:dxf>
          </x14:cfRule>
          <x14:cfRule type="expression" priority="22" id="{727ED4F7-6A78-9C4E-A200-2AEC8651E40A}">
            <xm:f>'Calculs 2'!$AB$87="+value"</xm:f>
            <x14:dxf>
              <font>
                <b/>
                <i val="0"/>
                <color rgb="FF008000"/>
              </font>
              <fill>
                <patternFill patternType="solid">
                  <fgColor indexed="64"/>
                  <bgColor rgb="FF00FF00"/>
                </patternFill>
              </fill>
            </x14:dxf>
          </x14:cfRule>
          <xm:sqref>C29</xm:sqref>
        </x14:conditionalFormatting>
        <x14:conditionalFormatting xmlns:xm="http://schemas.microsoft.com/office/excel/2006/main">
          <x14:cfRule type="expression" priority="19" id="{03B094E0-7FAD-D14E-A4E0-D84C71714768}">
            <xm:f>'Calculs 2'!$AC$90="-value"</xm:f>
            <x14:dxf>
              <font>
                <b/>
                <i val="0"/>
                <color auto="1"/>
              </font>
              <fill>
                <patternFill patternType="solid">
                  <fgColor indexed="64"/>
                  <bgColor rgb="FFFF1531"/>
                </patternFill>
              </fill>
            </x14:dxf>
          </x14:cfRule>
          <x14:cfRule type="expression" priority="20" id="{9C0838D6-D8B8-4546-8664-A73888D09426}">
            <xm:f>'Calculs 2'!$AB$90="+value"</xm:f>
            <x14:dxf>
              <font>
                <b/>
                <i val="0"/>
                <color rgb="FF008000"/>
              </font>
              <fill>
                <patternFill patternType="solid">
                  <fgColor indexed="64"/>
                  <bgColor rgb="FF00FF00"/>
                </patternFill>
              </fill>
            </x14:dxf>
          </x14:cfRule>
          <xm:sqref>B31</xm:sqref>
        </x14:conditionalFormatting>
        <x14:conditionalFormatting xmlns:xm="http://schemas.microsoft.com/office/excel/2006/main">
          <x14:cfRule type="expression" priority="17" id="{F3B4D254-1B19-A84F-A4B7-29BA7C7C37BE}">
            <xm:f>'Calculs 2'!$AC$90="-value"</xm:f>
            <x14:dxf>
              <font>
                <b/>
                <i val="0"/>
                <color auto="1"/>
              </font>
              <fill>
                <patternFill patternType="solid">
                  <fgColor indexed="64"/>
                  <bgColor rgb="FFFF1531"/>
                </patternFill>
              </fill>
            </x14:dxf>
          </x14:cfRule>
          <x14:cfRule type="expression" priority="18" id="{F0F3EE5C-ED4D-B840-95F0-EA63354C4257}">
            <xm:f>'Calculs 2'!$AB$90="+value"</xm:f>
            <x14:dxf>
              <font>
                <b/>
                <i val="0"/>
                <color rgb="FF008000"/>
              </font>
              <fill>
                <patternFill patternType="solid">
                  <fgColor indexed="64"/>
                  <bgColor rgb="FF00FF00"/>
                </patternFill>
              </fill>
            </x14:dxf>
          </x14:cfRule>
          <xm:sqref>C33</xm:sqref>
        </x14:conditionalFormatting>
        <x14:conditionalFormatting xmlns:xm="http://schemas.microsoft.com/office/excel/2006/main">
          <x14:cfRule type="expression" priority="15" id="{74B68D9E-9CB4-694E-BF31-9A7C9B9859EA}">
            <xm:f>'Calculs 2'!$AC$93="-value"</xm:f>
            <x14:dxf>
              <font>
                <b/>
                <i val="0"/>
                <color auto="1"/>
              </font>
              <fill>
                <patternFill patternType="solid">
                  <fgColor indexed="64"/>
                  <bgColor rgb="FFFF1531"/>
                </patternFill>
              </fill>
            </x14:dxf>
          </x14:cfRule>
          <x14:cfRule type="expression" priority="16" id="{9C742A64-9F78-2445-86F2-4EA6656B93FF}">
            <xm:f>'Calculs 2'!$AB$93="+value"</xm:f>
            <x14:dxf>
              <font>
                <b/>
                <i val="0"/>
                <color rgb="FF008000"/>
              </font>
              <fill>
                <patternFill patternType="solid">
                  <fgColor indexed="64"/>
                  <bgColor rgb="FF00FF00"/>
                </patternFill>
              </fill>
            </x14:dxf>
          </x14:cfRule>
          <xm:sqref>B35</xm:sqref>
        </x14:conditionalFormatting>
        <x14:conditionalFormatting xmlns:xm="http://schemas.microsoft.com/office/excel/2006/main">
          <x14:cfRule type="expression" priority="13" id="{760F4E58-B5D8-EA4D-A8B6-A22DD51E0B13}">
            <xm:f>'Calculs 2'!$AC$93="-value"</xm:f>
            <x14:dxf>
              <font>
                <b/>
                <i val="0"/>
                <color auto="1"/>
              </font>
              <fill>
                <patternFill patternType="solid">
                  <fgColor indexed="64"/>
                  <bgColor rgb="FFFF1531"/>
                </patternFill>
              </fill>
            </x14:dxf>
          </x14:cfRule>
          <x14:cfRule type="expression" priority="14" id="{AD58958C-072C-654E-9194-ADEE99DFF428}">
            <xm:f>'Calculs 2'!$AB$93="+value"</xm:f>
            <x14:dxf>
              <font>
                <b/>
                <i val="0"/>
                <color rgb="FF008000"/>
              </font>
              <fill>
                <patternFill patternType="solid">
                  <fgColor indexed="64"/>
                  <bgColor rgb="FF00FF00"/>
                </patternFill>
              </fill>
            </x14:dxf>
          </x14:cfRule>
          <xm:sqref>C37</xm:sqref>
        </x14:conditionalFormatting>
        <x14:conditionalFormatting xmlns:xm="http://schemas.microsoft.com/office/excel/2006/main">
          <x14:cfRule type="expression" priority="11" id="{4156FEE1-048C-C14D-8165-19266EBF6FFF}">
            <xm:f>'Calculs 2'!$AC$96="-value"</xm:f>
            <x14:dxf>
              <font>
                <b/>
                <i val="0"/>
                <color auto="1"/>
              </font>
              <fill>
                <patternFill patternType="solid">
                  <fgColor indexed="64"/>
                  <bgColor rgb="FFFF1531"/>
                </patternFill>
              </fill>
            </x14:dxf>
          </x14:cfRule>
          <x14:cfRule type="expression" priority="12" id="{1ADE2324-3C36-0E4F-BB8E-D1A809854287}">
            <xm:f>'Calculs 2'!$AB$96="+value"</xm:f>
            <x14:dxf>
              <font>
                <b/>
                <i val="0"/>
                <color rgb="FF008000"/>
              </font>
              <fill>
                <patternFill patternType="solid">
                  <fgColor indexed="64"/>
                  <bgColor rgb="FF00FF00"/>
                </patternFill>
              </fill>
            </x14:dxf>
          </x14:cfRule>
          <xm:sqref>B39</xm:sqref>
        </x14:conditionalFormatting>
        <x14:conditionalFormatting xmlns:xm="http://schemas.microsoft.com/office/excel/2006/main">
          <x14:cfRule type="expression" priority="9" id="{BB9762F6-2AFE-1348-BE14-980B94C870F6}">
            <xm:f>'Calculs 2'!$AC$96="-value"</xm:f>
            <x14:dxf>
              <font>
                <b/>
                <i val="0"/>
                <color auto="1"/>
              </font>
              <fill>
                <patternFill patternType="solid">
                  <fgColor indexed="64"/>
                  <bgColor rgb="FFFF1531"/>
                </patternFill>
              </fill>
            </x14:dxf>
          </x14:cfRule>
          <x14:cfRule type="expression" priority="10" id="{ABDBFF9D-613D-694B-A29A-71C5D564402C}">
            <xm:f>'Calculs 2'!$AB$96="+value"</xm:f>
            <x14:dxf>
              <font>
                <b/>
                <i val="0"/>
                <color rgb="FF008000"/>
              </font>
              <fill>
                <patternFill patternType="solid">
                  <fgColor indexed="64"/>
                  <bgColor rgb="FF00FF00"/>
                </patternFill>
              </fill>
            </x14:dxf>
          </x14:cfRule>
          <xm:sqref>C41</xm:sqref>
        </x14:conditionalFormatting>
        <x14:conditionalFormatting xmlns:xm="http://schemas.microsoft.com/office/excel/2006/main">
          <x14:cfRule type="expression" priority="7" id="{4A65F3F9-43CD-FA4B-B1D7-FA2976AE1408}">
            <xm:f>'Calculs 2'!$AC$99="-value"</xm:f>
            <x14:dxf>
              <font>
                <b/>
                <i val="0"/>
                <color auto="1"/>
              </font>
              <fill>
                <patternFill patternType="solid">
                  <fgColor indexed="64"/>
                  <bgColor rgb="FFFF1531"/>
                </patternFill>
              </fill>
            </x14:dxf>
          </x14:cfRule>
          <x14:cfRule type="expression" priority="8" id="{0C95AEC9-2933-BA47-BEB0-D5234F189C8C}">
            <xm:f>'Calculs 2'!$AB$99="+value"</xm:f>
            <x14:dxf>
              <font>
                <b/>
                <i val="0"/>
                <color rgb="FF008000"/>
              </font>
              <fill>
                <patternFill patternType="solid">
                  <fgColor indexed="64"/>
                  <bgColor rgb="FF00FF00"/>
                </patternFill>
              </fill>
            </x14:dxf>
          </x14:cfRule>
          <xm:sqref>B43</xm:sqref>
        </x14:conditionalFormatting>
        <x14:conditionalFormatting xmlns:xm="http://schemas.microsoft.com/office/excel/2006/main">
          <x14:cfRule type="expression" priority="5" id="{F46AA68E-9DA9-BC43-8725-4D6F5D90B080}">
            <xm:f>'Calculs 2'!$AC$99="-value"</xm:f>
            <x14:dxf>
              <font>
                <b/>
                <i val="0"/>
                <color auto="1"/>
              </font>
              <fill>
                <patternFill patternType="solid">
                  <fgColor indexed="64"/>
                  <bgColor rgb="FFFF1531"/>
                </patternFill>
              </fill>
            </x14:dxf>
          </x14:cfRule>
          <x14:cfRule type="expression" priority="6" id="{13E7B2AE-A8F5-B943-9CEE-DFF750E59B93}">
            <xm:f>'Calculs 2'!$AB$99="+value"</xm:f>
            <x14:dxf>
              <font>
                <b/>
                <i val="0"/>
                <color rgb="FF008000"/>
              </font>
              <fill>
                <patternFill patternType="solid">
                  <fgColor indexed="64"/>
                  <bgColor rgb="FF00FF00"/>
                </patternFill>
              </fill>
            </x14:dxf>
          </x14:cfRule>
          <xm:sqref>C45</xm:sqref>
        </x14:conditionalFormatting>
        <x14:conditionalFormatting xmlns:xm="http://schemas.microsoft.com/office/excel/2006/main">
          <x14:cfRule type="expression" priority="3" id="{EDB44AA6-ADC4-3341-9A36-3D217B9CBBE5}">
            <xm:f>'Calculs 2'!$AC$102="-value"</xm:f>
            <x14:dxf>
              <font>
                <b/>
                <i val="0"/>
                <color auto="1"/>
              </font>
              <fill>
                <patternFill patternType="solid">
                  <fgColor indexed="64"/>
                  <bgColor rgb="FFFF1531"/>
                </patternFill>
              </fill>
            </x14:dxf>
          </x14:cfRule>
          <x14:cfRule type="expression" priority="4" id="{5A01ECD0-743E-2144-A686-394D9E192FFC}">
            <xm:f>'Calculs 2'!$AB$102="+value"</xm:f>
            <x14:dxf>
              <font>
                <b/>
                <i val="0"/>
                <color rgb="FF008000"/>
              </font>
              <fill>
                <patternFill patternType="solid">
                  <fgColor indexed="64"/>
                  <bgColor rgb="FF00FF00"/>
                </patternFill>
              </fill>
            </x14:dxf>
          </x14:cfRule>
          <xm:sqref>B47</xm:sqref>
        </x14:conditionalFormatting>
        <x14:conditionalFormatting xmlns:xm="http://schemas.microsoft.com/office/excel/2006/main">
          <x14:cfRule type="expression" priority="1" id="{EDD53EFF-56F9-414E-A6DD-1758A7214676}">
            <xm:f>'Calculs 2'!$AC$102="-value"</xm:f>
            <x14:dxf>
              <font>
                <b/>
                <i val="0"/>
                <color auto="1"/>
              </font>
              <fill>
                <patternFill patternType="solid">
                  <fgColor indexed="64"/>
                  <bgColor rgb="FFFF1531"/>
                </patternFill>
              </fill>
            </x14:dxf>
          </x14:cfRule>
          <x14:cfRule type="expression" priority="2" id="{A936F4B8-BA94-5644-A49D-D257A5493EB8}">
            <xm:f>'Calculs 2'!$AB$102="+value"</xm:f>
            <x14:dxf>
              <font>
                <b/>
                <i val="0"/>
                <color rgb="FF008000"/>
              </font>
              <fill>
                <patternFill patternType="solid">
                  <fgColor indexed="64"/>
                  <bgColor rgb="FF00FF00"/>
                </patternFill>
              </fill>
            </x14:dxf>
          </x14:cfRule>
          <xm:sqref>C49</xm:sqref>
        </x14:conditionalFormatting>
      </x14:conditionalFormattings>
    </ex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vt:i4>
      </vt:variant>
    </vt:vector>
  </HeadingPairs>
  <TitlesOfParts>
    <vt:vector size="13" baseType="lpstr">
      <vt:lpstr>Notice</vt:lpstr>
      <vt:lpstr>Pilotage de l'AP</vt:lpstr>
      <vt:lpstr>Organisation de l'AP</vt:lpstr>
      <vt:lpstr>Démarche de l'AP</vt:lpstr>
      <vt:lpstr>Contenu de l'AP</vt:lpstr>
      <vt:lpstr>Bilans</vt:lpstr>
      <vt:lpstr>Mes objectifs pilotage AP</vt:lpstr>
      <vt:lpstr>Mes objectifs organisation AP</vt:lpstr>
      <vt:lpstr>Mes objectifs démarche AP</vt:lpstr>
      <vt:lpstr>Mes objectifs contenu AP</vt:lpstr>
      <vt:lpstr>Calculs</vt:lpstr>
      <vt:lpstr>Calculs 2</vt:lpstr>
      <vt:lpstr>affichage</vt:lpstr>
    </vt:vector>
  </TitlesOfParts>
  <Company>Education Nationale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Lionel Badon</dc:creator>
  <cp:lastModifiedBy>Ducerf</cp:lastModifiedBy>
  <cp:lastPrinted>2013-11-10T10:14:08Z</cp:lastPrinted>
  <dcterms:created xsi:type="dcterms:W3CDTF">2013-11-09T15:55:33Z</dcterms:created>
  <dcterms:modified xsi:type="dcterms:W3CDTF">2014-05-06T05:28:37Z</dcterms:modified>
</cp:coreProperties>
</file>